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liusMuschaweck\Documents\BUSINESS\OptikDesign\Book\Calculus\WarmUp\"/>
    </mc:Choice>
  </mc:AlternateContent>
  <xr:revisionPtr revIDLastSave="0" documentId="13_ncr:1_{AB9F9139-B94F-4F89-A55A-8CB051C89346}" xr6:coauthVersionLast="47" xr6:coauthVersionMax="47" xr10:uidLastSave="{00000000-0000-0000-0000-000000000000}"/>
  <bookViews>
    <workbookView xWindow="-108" yWindow="-108" windowWidth="30936" windowHeight="16776" xr2:uid="{89023DEE-F345-4605-82CC-B29CA8797A5E}"/>
  </bookViews>
  <sheets>
    <sheet name="20° CPC branch" sheetId="2" r:id="rId1"/>
    <sheet name="Preliminaries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53" i="2" l="1"/>
  <c r="C49" i="2"/>
  <c r="C52" i="2"/>
  <c r="B52" i="2"/>
  <c r="C48" i="2"/>
  <c r="B48" i="2"/>
  <c r="B43" i="2"/>
  <c r="B44" i="2"/>
  <c r="B45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17" i="2"/>
  <c r="B12" i="2"/>
  <c r="B11" i="2"/>
  <c r="B10" i="2"/>
  <c r="B13" i="2" s="1"/>
  <c r="B4" i="2"/>
  <c r="B2" i="2"/>
  <c r="A5" i="2" s="1"/>
  <c r="C44" i="1"/>
  <c r="D44" i="1"/>
  <c r="E44" i="1"/>
  <c r="C45" i="1"/>
  <c r="D45" i="1" s="1"/>
  <c r="C46" i="1"/>
  <c r="E46" i="1" s="1"/>
  <c r="C47" i="1"/>
  <c r="D47" i="1" s="1"/>
  <c r="C48" i="1"/>
  <c r="D48" i="1" s="1"/>
  <c r="E48" i="1"/>
  <c r="C49" i="1"/>
  <c r="D49" i="1"/>
  <c r="E49" i="1"/>
  <c r="C50" i="1"/>
  <c r="D50" i="1" s="1"/>
  <c r="C51" i="1"/>
  <c r="D51" i="1"/>
  <c r="E51" i="1"/>
  <c r="C52" i="1"/>
  <c r="D52" i="1"/>
  <c r="E52" i="1"/>
  <c r="C39" i="1"/>
  <c r="E39" i="1" s="1"/>
  <c r="D39" i="1"/>
  <c r="C40" i="1"/>
  <c r="D40" i="1"/>
  <c r="E40" i="1"/>
  <c r="C41" i="1"/>
  <c r="E41" i="1" s="1"/>
  <c r="C42" i="1"/>
  <c r="D42" i="1" s="1"/>
  <c r="C43" i="1"/>
  <c r="D43" i="1"/>
  <c r="E43" i="1"/>
  <c r="C2" i="1"/>
  <c r="C11" i="1" s="1"/>
  <c r="E11" i="1" s="1"/>
  <c r="F3" i="1"/>
  <c r="C5" i="1"/>
  <c r="C43" i="2" l="1"/>
  <c r="C44" i="2"/>
  <c r="C45" i="2"/>
  <c r="C18" i="2"/>
  <c r="E18" i="2" s="1"/>
  <c r="C19" i="2"/>
  <c r="C20" i="2"/>
  <c r="E20" i="2" s="1"/>
  <c r="C21" i="2"/>
  <c r="E21" i="2" s="1"/>
  <c r="C22" i="2"/>
  <c r="E22" i="2" s="1"/>
  <c r="C23" i="2"/>
  <c r="E23" i="2" s="1"/>
  <c r="C25" i="2"/>
  <c r="E25" i="2" s="1"/>
  <c r="C26" i="2"/>
  <c r="D26" i="2" s="1"/>
  <c r="C27" i="2"/>
  <c r="D27" i="2" s="1"/>
  <c r="C28" i="2"/>
  <c r="D28" i="2" s="1"/>
  <c r="C29" i="2"/>
  <c r="E29" i="2" s="1"/>
  <c r="C30" i="2"/>
  <c r="E30" i="2" s="1"/>
  <c r="C31" i="2"/>
  <c r="D31" i="2" s="1"/>
  <c r="C32" i="2"/>
  <c r="E32" i="2" s="1"/>
  <c r="C33" i="2"/>
  <c r="D33" i="2" s="1"/>
  <c r="C34" i="2"/>
  <c r="E34" i="2" s="1"/>
  <c r="C17" i="2"/>
  <c r="C24" i="2"/>
  <c r="E24" i="2" s="1"/>
  <c r="C42" i="2"/>
  <c r="C41" i="2"/>
  <c r="C40" i="2"/>
  <c r="C39" i="2"/>
  <c r="C38" i="2"/>
  <c r="C37" i="2"/>
  <c r="C36" i="2"/>
  <c r="C35" i="2"/>
  <c r="D42" i="2"/>
  <c r="E42" i="2"/>
  <c r="D39" i="2"/>
  <c r="E39" i="2"/>
  <c r="D35" i="2"/>
  <c r="E35" i="2"/>
  <c r="D37" i="2"/>
  <c r="E37" i="2"/>
  <c r="E36" i="2"/>
  <c r="D36" i="2"/>
  <c r="E41" i="2"/>
  <c r="D41" i="2"/>
  <c r="D40" i="2"/>
  <c r="E40" i="2"/>
  <c r="D38" i="2"/>
  <c r="E38" i="2"/>
  <c r="D34" i="2"/>
  <c r="D25" i="2"/>
  <c r="D20" i="2"/>
  <c r="A4" i="2"/>
  <c r="B5" i="2"/>
  <c r="D46" i="1"/>
  <c r="E45" i="1"/>
  <c r="E50" i="1"/>
  <c r="E47" i="1"/>
  <c r="D41" i="1"/>
  <c r="E42" i="1"/>
  <c r="C26" i="1"/>
  <c r="D26" i="1" s="1"/>
  <c r="C36" i="1"/>
  <c r="E36" i="1" s="1"/>
  <c r="C27" i="1"/>
  <c r="C35" i="1"/>
  <c r="D35" i="1" s="1"/>
  <c r="C31" i="1"/>
  <c r="D31" i="1" s="1"/>
  <c r="C19" i="1"/>
  <c r="E19" i="1" s="1"/>
  <c r="C30" i="1"/>
  <c r="E30" i="1" s="1"/>
  <c r="C18" i="1"/>
  <c r="D18" i="1" s="1"/>
  <c r="C17" i="1"/>
  <c r="D17" i="1" s="1"/>
  <c r="C25" i="1"/>
  <c r="E25" i="1" s="1"/>
  <c r="C24" i="1"/>
  <c r="E24" i="1" s="1"/>
  <c r="C16" i="1"/>
  <c r="E16" i="1" s="1"/>
  <c r="C9" i="1"/>
  <c r="D9" i="1" s="1"/>
  <c r="C23" i="1"/>
  <c r="D23" i="1" s="1"/>
  <c r="C15" i="1"/>
  <c r="D15" i="1" s="1"/>
  <c r="C34" i="1"/>
  <c r="C10" i="1"/>
  <c r="D10" i="1" s="1"/>
  <c r="C22" i="1"/>
  <c r="C14" i="1"/>
  <c r="C33" i="1"/>
  <c r="D33" i="1" s="1"/>
  <c r="C29" i="1"/>
  <c r="E29" i="1" s="1"/>
  <c r="C21" i="1"/>
  <c r="E21" i="1" s="1"/>
  <c r="C13" i="1"/>
  <c r="E13" i="1" s="1"/>
  <c r="C38" i="1"/>
  <c r="E38" i="1" s="1"/>
  <c r="C28" i="1"/>
  <c r="C20" i="1"/>
  <c r="C12" i="1"/>
  <c r="C37" i="1"/>
  <c r="D37" i="1" s="1"/>
  <c r="C32" i="1"/>
  <c r="D11" i="1"/>
  <c r="E31" i="1"/>
  <c r="D24" i="1"/>
  <c r="D16" i="1"/>
  <c r="D30" i="1"/>
  <c r="D18" i="2" l="1"/>
  <c r="D17" i="2"/>
  <c r="E17" i="2"/>
  <c r="E44" i="2"/>
  <c r="D44" i="2"/>
  <c r="E28" i="2"/>
  <c r="G28" i="2" s="1"/>
  <c r="D32" i="2"/>
  <c r="E33" i="2"/>
  <c r="G33" i="2" s="1"/>
  <c r="E27" i="2"/>
  <c r="F27" i="2" s="1"/>
  <c r="E31" i="2"/>
  <c r="G31" i="2" s="1"/>
  <c r="D22" i="2"/>
  <c r="G22" i="2" s="1"/>
  <c r="D24" i="2"/>
  <c r="D30" i="2"/>
  <c r="E19" i="2"/>
  <c r="D19" i="2"/>
  <c r="E26" i="2"/>
  <c r="F26" i="2" s="1"/>
  <c r="D21" i="2"/>
  <c r="E45" i="2"/>
  <c r="D45" i="2"/>
  <c r="D23" i="2"/>
  <c r="D29" i="2"/>
  <c r="F29" i="2" s="1"/>
  <c r="E43" i="2"/>
  <c r="D43" i="2"/>
  <c r="G24" i="2"/>
  <c r="F24" i="2"/>
  <c r="F21" i="2"/>
  <c r="G21" i="2"/>
  <c r="F25" i="2"/>
  <c r="G25" i="2"/>
  <c r="G38" i="2"/>
  <c r="F38" i="2"/>
  <c r="G26" i="2"/>
  <c r="G30" i="2"/>
  <c r="F30" i="2"/>
  <c r="F23" i="2"/>
  <c r="G23" i="2"/>
  <c r="F20" i="2"/>
  <c r="G20" i="2"/>
  <c r="G41" i="2"/>
  <c r="F41" i="2"/>
  <c r="G27" i="2"/>
  <c r="G37" i="2"/>
  <c r="F37" i="2"/>
  <c r="F28" i="2"/>
  <c r="F33" i="2"/>
  <c r="F32" i="2"/>
  <c r="G32" i="2"/>
  <c r="F22" i="2"/>
  <c r="F34" i="2"/>
  <c r="G34" i="2"/>
  <c r="G40" i="2"/>
  <c r="F40" i="2"/>
  <c r="F36" i="2"/>
  <c r="G36" i="2"/>
  <c r="F35" i="2"/>
  <c r="G35" i="2"/>
  <c r="F31" i="2"/>
  <c r="G39" i="2"/>
  <c r="F39" i="2"/>
  <c r="G42" i="2"/>
  <c r="F42" i="2"/>
  <c r="F18" i="2"/>
  <c r="G18" i="2"/>
  <c r="E26" i="1"/>
  <c r="D19" i="1"/>
  <c r="D21" i="1"/>
  <c r="D29" i="1"/>
  <c r="E35" i="1"/>
  <c r="E37" i="1"/>
  <c r="D38" i="1"/>
  <c r="D25" i="1"/>
  <c r="E23" i="1"/>
  <c r="E18" i="1"/>
  <c r="E17" i="1"/>
  <c r="D36" i="1"/>
  <c r="E27" i="1"/>
  <c r="D27" i="1"/>
  <c r="E33" i="1"/>
  <c r="E15" i="1"/>
  <c r="E28" i="1"/>
  <c r="D28" i="1"/>
  <c r="E20" i="1"/>
  <c r="D20" i="1"/>
  <c r="E14" i="1"/>
  <c r="D14" i="1"/>
  <c r="E10" i="1"/>
  <c r="E22" i="1"/>
  <c r="D22" i="1"/>
  <c r="E32" i="1"/>
  <c r="D32" i="1"/>
  <c r="E9" i="1"/>
  <c r="D13" i="1"/>
  <c r="E12" i="1"/>
  <c r="D12" i="1"/>
  <c r="E34" i="1"/>
  <c r="D34" i="1"/>
  <c r="F19" i="2" l="1"/>
  <c r="G19" i="2"/>
  <c r="G43" i="2"/>
  <c r="F43" i="2"/>
  <c r="G45" i="2"/>
  <c r="F45" i="2"/>
  <c r="G44" i="2"/>
  <c r="F44" i="2"/>
  <c r="G29" i="2"/>
  <c r="G17" i="2"/>
  <c r="F17" i="2"/>
</calcChain>
</file>

<file path=xl/sharedStrings.xml><?xml version="1.0" encoding="utf-8"?>
<sst xmlns="http://schemas.openxmlformats.org/spreadsheetml/2006/main" count="38" uniqueCount="31">
  <si>
    <t>p</t>
  </si>
  <si>
    <t>r_T</t>
  </si>
  <si>
    <t>\phi</t>
  </si>
  <si>
    <t>r_1</t>
  </si>
  <si>
    <t>l from disk</t>
  </si>
  <si>
    <t>AOI</t>
  </si>
  <si>
    <t>y</t>
  </si>
  <si>
    <t>r_F</t>
  </si>
  <si>
    <t>angle (°)</t>
  </si>
  <si>
    <t>angle (rad)</t>
  </si>
  <si>
    <t>rotation matrix</t>
  </si>
  <si>
    <t>x before rot.</t>
  </si>
  <si>
    <t>y before rot.</t>
  </si>
  <si>
    <t>x after rot.</t>
  </si>
  <si>
    <t>y after rot.</t>
  </si>
  <si>
    <t>focus</t>
  </si>
  <si>
    <t>r1</t>
  </si>
  <si>
    <t>delta deg</t>
  </si>
  <si>
    <t>delta rad</t>
  </si>
  <si>
    <t>rho</t>
  </si>
  <si>
    <t>delta(deg)</t>
  </si>
  <si>
    <t>delta(rad)</t>
  </si>
  <si>
    <t>r1 at point</t>
  </si>
  <si>
    <t>Fig. 2.29</t>
  </si>
  <si>
    <t>e = 1 for parabola</t>
  </si>
  <si>
    <t>x</t>
  </si>
  <si>
    <t>Point</t>
  </si>
  <si>
    <t>axis</t>
  </si>
  <si>
    <t>start</t>
  </si>
  <si>
    <t>end</t>
  </si>
  <si>
    <t>edge ray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</si>
</sst>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0.000"/>
    <numFmt numFmtId="166" formatCode="0\°"/>
  </numFmts>
  <fonts count="3" x14ac:knownFonts="1">
    <font>
      <sz val="11"/>
      <color theme="1"/>
      <name val="Arial"/>
      <family val="2"/>
    </font>
    <font>
      <sz val="11"/>
      <color rgb="FFFF0000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166" fontId="0" fillId="0" borderId="0" xfId="0" applyNumberFormat="1" applyAlignment="1">
      <alignment horizontal="center"/>
    </xf>
    <xf numFmtId="166" fontId="1" fillId="0" borderId="0" xfId="0" applyNumberFormat="1" applyFont="1" applyAlignment="1">
      <alignment horizontal="center"/>
    </xf>
    <xf numFmtId="165" fontId="1" fillId="0" borderId="0" xfId="0" applyNumberFormat="1" applyFont="1" applyAlignment="1">
      <alignment horizontal="center"/>
    </xf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'20° CPC branch'!$F$17:$F$87</c:f>
              <c:numCache>
                <c:formatCode>General</c:formatCode>
                <c:ptCount val="71"/>
                <c:pt idx="0">
                  <c:v>-1.2610864256291783</c:v>
                </c:pt>
                <c:pt idx="1">
                  <c:v>-1.2186018802863228</c:v>
                </c:pt>
                <c:pt idx="2">
                  <c:v>-1.1711195048957612</c:v>
                </c:pt>
                <c:pt idx="3">
                  <c:v>-1.1183723507588579</c:v>
                </c:pt>
                <c:pt idx="4">
                  <c:v>-1.0600102947567309</c:v>
                </c:pt>
                <c:pt idx="5">
                  <c:v>-0.99559111103424214</c:v>
                </c:pt>
                <c:pt idx="6">
                  <c:v>-0.92456824899597578</c:v>
                </c:pt>
                <c:pt idx="7">
                  <c:v>-0.84627465168356664</c:v>
                </c:pt>
                <c:pt idx="8">
                  <c:v>-0.75990168229036903</c:v>
                </c:pt>
                <c:pt idx="9">
                  <c:v>-0.66447187304719724</c:v>
                </c:pt>
                <c:pt idx="10">
                  <c:v>-0.55880372978191795</c:v>
                </c:pt>
                <c:pt idx="11">
                  <c:v>-0.44146615821134516</c:v>
                </c:pt>
                <c:pt idx="12">
                  <c:v>-0.3107191363744205</c:v>
                </c:pt>
                <c:pt idx="13">
                  <c:v>-0.16443590739619862</c:v>
                </c:pt>
                <c:pt idx="14">
                  <c:v>0</c:v>
                </c:pt>
                <c:pt idx="15">
                  <c:v>0.18583252744534307</c:v>
                </c:pt>
                <c:pt idx="16">
                  <c:v>0.39711960826977766</c:v>
                </c:pt>
                <c:pt idx="17">
                  <c:v>0.63898916842592546</c:v>
                </c:pt>
                <c:pt idx="18">
                  <c:v>0.91799584353235941</c:v>
                </c:pt>
                <c:pt idx="19">
                  <c:v>1.242626473655988</c:v>
                </c:pt>
                <c:pt idx="20">
                  <c:v>1.6240299918946071</c:v>
                </c:pt>
                <c:pt idx="21">
                  <c:v>2.0770936604180017</c:v>
                </c:pt>
                <c:pt idx="22">
                  <c:v>2.6220678682765706</c:v>
                </c:pt>
                <c:pt idx="23">
                  <c:v>3.287085409716755</c:v>
                </c:pt>
                <c:pt idx="24">
                  <c:v>4.1121882933934488</c:v>
                </c:pt>
                <c:pt idx="25">
                  <c:v>5.1559934187277854</c:v>
                </c:pt>
                <c:pt idx="26">
                  <c:v>6.5071849019043793</c:v>
                </c:pt>
                <c:pt idx="27">
                  <c:v>8.3053019198150935</c:v>
                </c:pt>
                <c:pt idx="28">
                  <c:v>10.780563987804765</c:v>
                </c:pt>
              </c:numCache>
            </c:numRef>
          </c:xVal>
          <c:yVal>
            <c:numRef>
              <c:f>'20° CPC branch'!$G$17:$G$87</c:f>
              <c:numCache>
                <c:formatCode>General</c:formatCode>
                <c:ptCount val="71"/>
                <c:pt idx="0">
                  <c:v>-0.54100207823382029</c:v>
                </c:pt>
                <c:pt idx="1">
                  <c:v>-0.43175661098040696</c:v>
                </c:pt>
                <c:pt idx="2">
                  <c:v>-0.32385383859521111</c:v>
                </c:pt>
                <c:pt idx="3">
                  <c:v>-0.21690724947333412</c:v>
                </c:pt>
                <c:pt idx="4">
                  <c:v>-0.11054575262550737</c:v>
                </c:pt>
                <c:pt idx="5">
                  <c:v>-4.4088889657578623E-3</c:v>
                </c:pt>
                <c:pt idx="6">
                  <c:v>0.10185753233949202</c:v>
                </c:pt>
                <c:pt idx="7">
                  <c:v>0.20860545695826271</c:v>
                </c:pt>
                <c:pt idx="8">
                  <c:v>0.31618832248398165</c:v>
                </c:pt>
                <c:pt idx="9">
                  <c:v>0.4249645302336631</c:v>
                </c:pt>
                <c:pt idx="10">
                  <c:v>0.53530062948284163</c:v>
                </c:pt>
                <c:pt idx="11">
                  <c:v>0.64757413226697991</c:v>
                </c:pt>
                <c:pt idx="12">
                  <c:v>0.76217578912756456</c:v>
                </c:pt>
                <c:pt idx="13">
                  <c:v>0.87951102199057085</c:v>
                </c:pt>
                <c:pt idx="14">
                  <c:v>0.99999999999999989</c:v>
                </c:pt>
                <c:pt idx="15">
                  <c:v>1.1240755082546041</c:v>
                </c:pt>
                <c:pt idx="16">
                  <c:v>1.2521772145940986</c:v>
                </c:pt>
                <c:pt idx="17">
                  <c:v>1.3847400420517399</c:v>
                </c:pt>
                <c:pt idx="18">
                  <c:v>1.5221728512583566</c:v>
                </c:pt>
                <c:pt idx="19">
                  <c:v>1.6648210723636552</c:v>
                </c:pt>
                <c:pt idx="20">
                  <c:v>1.8129024589771314</c:v>
                </c:pt>
                <c:pt idx="21">
                  <c:v>1.9663971709426513</c:v>
                </c:pt>
                <c:pt idx="22">
                  <c:v>2.1248588020444448</c:v>
                </c:pt>
                <c:pt idx="23">
                  <c:v>2.2870854097167559</c:v>
                </c:pt>
                <c:pt idx="24">
                  <c:v>2.4505356803179734</c:v>
                </c:pt>
                <c:pt idx="25">
                  <c:v>2.6102654587528473</c:v>
                </c:pt>
                <c:pt idx="26">
                  <c:v>2.7569249547811618</c:v>
                </c:pt>
                <c:pt idx="27">
                  <c:v>2.8728258884991913</c:v>
                </c:pt>
                <c:pt idx="28">
                  <c:v>2.923804400163089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67C7-4224-ACD5-88288DC2EEE2}"/>
            </c:ext>
          </c:extLst>
        </c:ser>
        <c:ser>
          <c:idx val="1"/>
          <c:order val="1"/>
          <c:tx>
            <c:v>CPC face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'20° CPC branch'!$B$7:$B$8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xVal>
          <c:yVal>
            <c:numRef>
              <c:f>'20° CPC branch'!$C$7:$C$8</c:f>
              <c:numCache>
                <c:formatCode>General</c:formatCode>
                <c:ptCount val="2"/>
                <c:pt idx="0">
                  <c:v>1</c:v>
                </c:pt>
                <c:pt idx="1">
                  <c:v>-1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67C7-4224-ACD5-88288DC2EEE2}"/>
            </c:ext>
          </c:extLst>
        </c:ser>
        <c:ser>
          <c:idx val="2"/>
          <c:order val="2"/>
          <c:tx>
            <c:v>Axis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'20° CPC branch'!$B$48:$B$49</c:f>
              <c:numCache>
                <c:formatCode>General</c:formatCode>
                <c:ptCount val="2"/>
                <c:pt idx="0">
                  <c:v>0</c:v>
                </c:pt>
                <c:pt idx="1">
                  <c:v>4</c:v>
                </c:pt>
              </c:numCache>
            </c:numRef>
          </c:xVal>
          <c:yVal>
            <c:numRef>
              <c:f>'20° CPC branch'!$C$48:$C$49</c:f>
              <c:numCache>
                <c:formatCode>General</c:formatCode>
                <c:ptCount val="2"/>
                <c:pt idx="0">
                  <c:v>-1</c:v>
                </c:pt>
                <c:pt idx="1">
                  <c:v>-2.4558809370648094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67C7-4224-ACD5-88288DC2EEE2}"/>
            </c:ext>
          </c:extLst>
        </c:ser>
        <c:ser>
          <c:idx val="3"/>
          <c:order val="3"/>
          <c:tx>
            <c:v>Edge ray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'20° CPC branch'!$B$52:$B$53</c:f>
              <c:numCache>
                <c:formatCode>General</c:formatCode>
                <c:ptCount val="2"/>
                <c:pt idx="0">
                  <c:v>0</c:v>
                </c:pt>
                <c:pt idx="1">
                  <c:v>12</c:v>
                </c:pt>
              </c:numCache>
            </c:numRef>
          </c:xVal>
          <c:yVal>
            <c:numRef>
              <c:f>'20° CPC branch'!$C$52:$C$53</c:f>
              <c:numCache>
                <c:formatCode>General</c:formatCode>
                <c:ptCount val="2"/>
                <c:pt idx="0">
                  <c:v>-1</c:v>
                </c:pt>
                <c:pt idx="1">
                  <c:v>3.3676428111944281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67C7-4224-ACD5-88288DC2EE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1348352"/>
        <c:axId val="507877584"/>
      </c:scatterChart>
      <c:valAx>
        <c:axId val="51134835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507877584"/>
        <c:crosses val="autoZero"/>
        <c:crossBetween val="midCat"/>
      </c:valAx>
      <c:valAx>
        <c:axId val="5078775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51134835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Preliminaries!$D$9:$D$52</c:f>
              <c:numCache>
                <c:formatCode>0.000</c:formatCode>
                <c:ptCount val="44"/>
                <c:pt idx="0" formatCode="0.0">
                  <c:v>-1.1558178246750426</c:v>
                </c:pt>
                <c:pt idx="1">
                  <c:v>-1.1358181512748271</c:v>
                </c:pt>
                <c:pt idx="2">
                  <c:v>-1.1113101813298489</c:v>
                </c:pt>
                <c:pt idx="3">
                  <c:v>-1.0821227011079606</c:v>
                </c:pt>
                <c:pt idx="4">
                  <c:v>-1.0480105209175401</c:v>
                </c:pt>
                <c:pt idx="5">
                  <c:v>-1.0086475127989731</c:v>
                </c:pt>
                <c:pt idx="6">
                  <c:v>-0.96361674696935296</c:v>
                </c:pt>
                <c:pt idx="7">
                  <c:v>-0.91239716631809231</c:v>
                </c:pt>
                <c:pt idx="8">
                  <c:v>-0.85434600434306851</c:v>
                </c:pt>
                <c:pt idx="9">
                  <c:v>-0.78867584230225696</c:v>
                </c:pt>
                <c:pt idx="10">
                  <c:v>-0.71442478062692161</c:v>
                </c:pt>
                <c:pt idx="11">
                  <c:v>-0.6304176159258208</c:v>
                </c:pt>
                <c:pt idx="12">
                  <c:v>-0.53521509058607153</c:v>
                </c:pt>
                <c:pt idx="13">
                  <c:v>-0.42704709871837049</c:v>
                </c:pt>
                <c:pt idx="14">
                  <c:v>-0.3037240063609381</c:v>
                </c:pt>
                <c:pt idx="15">
                  <c:v>-0.16251768520179333</c:v>
                </c:pt>
                <c:pt idx="16">
                  <c:v>-1.22514845490862E-16</c:v>
                </c:pt>
                <c:pt idx="17">
                  <c:v>0.18817943856042282</c:v>
                </c:pt>
                <c:pt idx="18">
                  <c:v>0.40760373454795229</c:v>
                </c:pt>
                <c:pt idx="19">
                  <c:v>0.66552974007722376</c:v>
                </c:pt>
                <c:pt idx="20">
                  <c:v>0.97152643000467775</c:v>
                </c:pt>
                <c:pt idx="21">
                  <c:v>1.3384185048557959</c:v>
                </c:pt>
                <c:pt idx="22">
                  <c:v>1.783714449252251</c:v>
                </c:pt>
                <c:pt idx="23">
                  <c:v>2.3318262240354248</c:v>
                </c:pt>
                <c:pt idx="24">
                  <c:v>3.0176260269419553</c:v>
                </c:pt>
                <c:pt idx="25">
                  <c:v>3.8923486218914367</c:v>
                </c:pt>
                <c:pt idx="26">
                  <c:v>5.0337932785003288</c:v>
                </c:pt>
                <c:pt idx="27">
                  <c:v>6.5648245999457009</c:v>
                </c:pt>
                <c:pt idx="28">
                  <c:v>8.6889078465596619</c:v>
                </c:pt>
                <c:pt idx="29">
                  <c:v>9.7766264182270461</c:v>
                </c:pt>
                <c:pt idx="30">
                  <c:v>11.046721053368209</c:v>
                </c:pt>
                <c:pt idx="31">
                  <c:v>12.542884160010313</c:v>
                </c:pt>
                <c:pt idx="32">
                  <c:v>14.322790485004234</c:v>
                </c:pt>
                <c:pt idx="33">
                  <c:v>16.46384558126168</c:v>
                </c:pt>
                <c:pt idx="34">
                  <c:v>17.701444587246627</c:v>
                </c:pt>
                <c:pt idx="35">
                  <c:v>19.071897357271798</c:v>
                </c:pt>
                <c:pt idx="36">
                  <c:v>20.595092059821294</c:v>
                </c:pt>
                <c:pt idx="37">
                  <c:v>22.294795838473398</c:v>
                </c:pt>
                <c:pt idx="38">
                  <c:v>24.199601011218423</c:v>
                </c:pt>
                <c:pt idx="39">
                  <c:v>26.344152195824346</c:v>
                </c:pt>
                <c:pt idx="40">
                  <c:v>28.770753953494182</c:v>
                </c:pt>
                <c:pt idx="41">
                  <c:v>31.53150011609619</c:v>
                </c:pt>
                <c:pt idx="42">
                  <c:v>34.691127757787697</c:v>
                </c:pt>
                <c:pt idx="43">
                  <c:v>38.33089216402125</c:v>
                </c:pt>
              </c:numCache>
            </c:numRef>
          </c:xVal>
          <c:yVal>
            <c:numRef>
              <c:f>Preliminaries!$E$9:$E$52</c:f>
              <c:numCache>
                <c:formatCode>0.000</c:formatCode>
                <c:ptCount val="44"/>
                <c:pt idx="0" formatCode="0.0">
                  <c:v>0.20380186727397617</c:v>
                </c:pt>
                <c:pt idx="1">
                  <c:v>0.30434155638270066</c:v>
                </c:pt>
                <c:pt idx="2">
                  <c:v>0.40448382704104086</c:v>
                </c:pt>
                <c:pt idx="3">
                  <c:v>0.50460210259001459</c:v>
                </c:pt>
                <c:pt idx="4">
                  <c:v>0.60506915636530156</c:v>
                </c:pt>
                <c:pt idx="5">
                  <c:v>0.70626259185831575</c:v>
                </c:pt>
                <c:pt idx="6">
                  <c:v>0.80857045697823438</c:v>
                </c:pt>
                <c:pt idx="7">
                  <c:v>0.9123971663180922</c:v>
                </c:pt>
                <c:pt idx="8">
                  <c:v>1.0181699199943604</c:v>
                </c:pt>
                <c:pt idx="9">
                  <c:v>1.1263458321496262</c:v>
                </c:pt>
                <c:pt idx="10">
                  <c:v>1.2374200182320774</c:v>
                </c:pt>
                <c:pt idx="11">
                  <c:v>1.3519349401640595</c:v>
                </c:pt>
                <c:pt idx="12">
                  <c:v>1.470491375936591</c:v>
                </c:pt>
                <c:pt idx="13">
                  <c:v>1.593761469641841</c:v>
                </c:pt>
                <c:pt idx="14">
                  <c:v>1.7225044354562411</c:v>
                </c:pt>
                <c:pt idx="15">
                  <c:v>1.8575856419802017</c:v>
                </c:pt>
                <c:pt idx="16">
                  <c:v>2</c:v>
                </c:pt>
                <c:pt idx="17">
                  <c:v>2.150900825049896</c:v>
                </c:pt>
                <c:pt idx="18">
                  <c:v>2.3116356493500851</c:v>
                </c:pt>
                <c:pt idx="19">
                  <c:v>2.4837908039163072</c:v>
                </c:pt>
                <c:pt idx="20">
                  <c:v>2.669246928841214</c:v>
                </c:pt>
                <c:pt idx="21">
                  <c:v>2.8702477462013118</c:v>
                </c:pt>
                <c:pt idx="22">
                  <c:v>3.0894840522996381</c:v>
                </c:pt>
                <c:pt idx="23">
                  <c:v>3.3301929739251825</c:v>
                </c:pt>
                <c:pt idx="24">
                  <c:v>3.5962666587138674</c:v>
                </c:pt>
                <c:pt idx="25">
                  <c:v>3.8923486218914376</c:v>
                </c:pt>
                <c:pt idx="26">
                  <c:v>4.2238540834122986</c:v>
                </c:pt>
                <c:pt idx="27">
                  <c:v>4.5967396719065201</c:v>
                </c:pt>
                <c:pt idx="28">
                  <c:v>5.0165432841750714</c:v>
                </c:pt>
                <c:pt idx="29">
                  <c:v>5.1983244764020995</c:v>
                </c:pt>
                <c:pt idx="30">
                  <c:v>5.3878458545242749</c:v>
                </c:pt>
                <c:pt idx="31">
                  <c:v>5.5844518245386583</c:v>
                </c:pt>
                <c:pt idx="32">
                  <c:v>5.7867829830839597</c:v>
                </c:pt>
                <c:pt idx="33">
                  <c:v>5.9923497331343967</c:v>
                </c:pt>
                <c:pt idx="34">
                  <c:v>6.0950961665058934</c:v>
                </c:pt>
                <c:pt idx="35">
                  <c:v>6.1968350959099237</c:v>
                </c:pt>
                <c:pt idx="36">
                  <c:v>6.2965515301530059</c:v>
                </c:pt>
                <c:pt idx="37">
                  <c:v>6.3929298331169209</c:v>
                </c:pt>
                <c:pt idx="38">
                  <c:v>6.4842635481113637</c:v>
                </c:pt>
                <c:pt idx="39">
                  <c:v>6.5683348535816775</c:v>
                </c:pt>
                <c:pt idx="40">
                  <c:v>6.6422519225618517</c:v>
                </c:pt>
                <c:pt idx="41">
                  <c:v>6.7022272489753085</c:v>
                </c:pt>
                <c:pt idx="42">
                  <c:v>6.7432721378948655</c:v>
                </c:pt>
                <c:pt idx="43">
                  <c:v>6.7587704831436239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9D5-44A3-98F2-2F6924F1742D}"/>
            </c:ext>
          </c:extLst>
        </c:ser>
        <c:ser>
          <c:idx val="1"/>
          <c:order val="1"/>
          <c:tx>
            <c:v>Disk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Preliminaries!$E$2:$E$3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xVal>
          <c:yVal>
            <c:numRef>
              <c:f>Preliminaries!$F$2:$F$3</c:f>
              <c:numCache>
                <c:formatCode>General</c:formatCode>
                <c:ptCount val="2"/>
                <c:pt idx="0">
                  <c:v>0</c:v>
                </c:pt>
                <c:pt idx="1">
                  <c:v>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59D5-44A3-98F2-2F6924F174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4993904"/>
        <c:axId val="364994320"/>
      </c:scatterChart>
      <c:valAx>
        <c:axId val="3649939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364994320"/>
        <c:crosses val="autoZero"/>
        <c:crossBetween val="midCat"/>
      </c:valAx>
      <c:valAx>
        <c:axId val="3649943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36499390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.xml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391886</xdr:colOff>
      <xdr:row>1</xdr:row>
      <xdr:rowOff>43543</xdr:rowOff>
    </xdr:from>
    <xdr:to>
      <xdr:col>5</xdr:col>
      <xdr:colOff>533399</xdr:colOff>
      <xdr:row>13</xdr:row>
      <xdr:rowOff>19032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2C41C2F-DAF1-7A9D-8653-D3CC3DDF3F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48000" y="217714"/>
          <a:ext cx="1839685" cy="2065547"/>
        </a:xfrm>
        <a:prstGeom prst="rect">
          <a:avLst/>
        </a:prstGeom>
      </xdr:spPr>
    </xdr:pic>
    <xdr:clientData/>
  </xdr:twoCellAnchor>
  <xdr:twoCellAnchor editAs="oneCell">
    <xdr:from>
      <xdr:col>5</xdr:col>
      <xdr:colOff>805544</xdr:colOff>
      <xdr:row>1</xdr:row>
      <xdr:rowOff>76201</xdr:rowOff>
    </xdr:from>
    <xdr:to>
      <xdr:col>9</xdr:col>
      <xdr:colOff>838201</xdr:colOff>
      <xdr:row>4</xdr:row>
      <xdr:rowOff>46964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B7F35A4A-2F5D-8840-4407-368EAB8DED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159830" y="250372"/>
          <a:ext cx="3429000" cy="493278"/>
        </a:xfrm>
        <a:prstGeom prst="rect">
          <a:avLst/>
        </a:prstGeom>
      </xdr:spPr>
    </xdr:pic>
    <xdr:clientData/>
  </xdr:twoCellAnchor>
  <xdr:twoCellAnchor>
    <xdr:from>
      <xdr:col>7</xdr:col>
      <xdr:colOff>65312</xdr:colOff>
      <xdr:row>6</xdr:row>
      <xdr:rowOff>65313</xdr:rowOff>
    </xdr:from>
    <xdr:to>
      <xdr:col>19</xdr:col>
      <xdr:colOff>10885</xdr:colOff>
      <xdr:row>33</xdr:row>
      <xdr:rowOff>54428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8DE5835F-F62B-BFF1-61E7-76D964B5ED5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380999</xdr:colOff>
      <xdr:row>17</xdr:row>
      <xdr:rowOff>0</xdr:rowOff>
    </xdr:from>
    <xdr:to>
      <xdr:col>15</xdr:col>
      <xdr:colOff>593480</xdr:colOff>
      <xdr:row>32</xdr:row>
      <xdr:rowOff>80595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30596D8D-6095-5B2B-2A3F-5A606579500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A3A31C-60DC-469D-A347-0EBA7A4DBE36}">
  <dimension ref="A1:G53"/>
  <sheetViews>
    <sheetView tabSelected="1" zoomScale="70" zoomScaleNormal="70" workbookViewId="0">
      <selection activeCell="M41" sqref="M41"/>
    </sheetView>
  </sheetViews>
  <sheetFormatPr defaultColWidth="11.19921875" defaultRowHeight="13.8" x14ac:dyDescent="0.25"/>
  <cols>
    <col min="1" max="1" width="12.59765625" bestFit="1" customWidth="1"/>
  </cols>
  <sheetData>
    <row r="1" spans="1:7" x14ac:dyDescent="0.25">
      <c r="A1" t="s">
        <v>8</v>
      </c>
      <c r="B1" t="s">
        <v>9</v>
      </c>
      <c r="E1" t="s">
        <v>23</v>
      </c>
    </row>
    <row r="2" spans="1:7" x14ac:dyDescent="0.25">
      <c r="A2">
        <v>-20</v>
      </c>
      <c r="B2">
        <f>RADIANS(A2)</f>
        <v>-0.3490658503988659</v>
      </c>
    </row>
    <row r="3" spans="1:7" x14ac:dyDescent="0.25">
      <c r="A3" t="s">
        <v>10</v>
      </c>
    </row>
    <row r="4" spans="1:7" x14ac:dyDescent="0.25">
      <c r="A4">
        <f>COS($B$2)</f>
        <v>0.93969262078590843</v>
      </c>
      <c r="B4">
        <f>-SIN($B$2)</f>
        <v>0.34202014332566871</v>
      </c>
    </row>
    <row r="5" spans="1:7" x14ac:dyDescent="0.25">
      <c r="A5">
        <f>SIN($B$2)</f>
        <v>-0.34202014332566871</v>
      </c>
      <c r="B5">
        <f>COS($B$2)</f>
        <v>0.93969262078590843</v>
      </c>
    </row>
    <row r="6" spans="1:7" x14ac:dyDescent="0.25">
      <c r="B6" t="s">
        <v>25</v>
      </c>
      <c r="C6" t="s">
        <v>6</v>
      </c>
      <c r="G6" t="s">
        <v>24</v>
      </c>
    </row>
    <row r="7" spans="1:7" x14ac:dyDescent="0.25">
      <c r="A7" t="s">
        <v>26</v>
      </c>
      <c r="B7">
        <v>0</v>
      </c>
      <c r="C7">
        <v>1</v>
      </c>
    </row>
    <row r="8" spans="1:7" x14ac:dyDescent="0.25">
      <c r="A8" t="s">
        <v>15</v>
      </c>
      <c r="B8">
        <v>0</v>
      </c>
      <c r="C8">
        <v>-1</v>
      </c>
    </row>
    <row r="10" spans="1:7" x14ac:dyDescent="0.25">
      <c r="A10" t="s">
        <v>22</v>
      </c>
      <c r="B10">
        <f>SQRT((B8-B7)^2+(C8-C7)^2)</f>
        <v>2</v>
      </c>
    </row>
    <row r="11" spans="1:7" x14ac:dyDescent="0.25">
      <c r="A11" t="s">
        <v>17</v>
      </c>
      <c r="B11">
        <f>90+A2</f>
        <v>70</v>
      </c>
    </row>
    <row r="12" spans="1:7" x14ac:dyDescent="0.25">
      <c r="A12" t="s">
        <v>18</v>
      </c>
      <c r="B12">
        <f>RADIANS(B11)</f>
        <v>1.2217304763960306</v>
      </c>
    </row>
    <row r="13" spans="1:7" x14ac:dyDescent="0.25">
      <c r="A13" t="s">
        <v>19</v>
      </c>
      <c r="B13">
        <f>B10*(1+COS(B12))</f>
        <v>2.6840402866513378</v>
      </c>
    </row>
    <row r="16" spans="1:7" x14ac:dyDescent="0.25">
      <c r="A16" t="s">
        <v>20</v>
      </c>
      <c r="B16" t="s">
        <v>21</v>
      </c>
      <c r="C16" t="s">
        <v>16</v>
      </c>
      <c r="D16" t="s">
        <v>11</v>
      </c>
      <c r="E16" t="s">
        <v>12</v>
      </c>
      <c r="F16" t="s">
        <v>13</v>
      </c>
      <c r="G16" t="s">
        <v>14</v>
      </c>
    </row>
    <row r="17" spans="1:7" x14ac:dyDescent="0.25">
      <c r="A17">
        <v>0</v>
      </c>
      <c r="B17">
        <f>RADIANS(A17)</f>
        <v>0</v>
      </c>
      <c r="C17">
        <f>$B$13/(1+COS(B17))</f>
        <v>1.3420201433256689</v>
      </c>
      <c r="D17">
        <f>-C17*COS(B17)</f>
        <v>-1.3420201433256689</v>
      </c>
      <c r="E17">
        <f>C17*SIN(B17)</f>
        <v>0</v>
      </c>
      <c r="F17" s="7">
        <f>+$B$8+$A$4*D17+$B$4*E17</f>
        <v>-1.2610864256291783</v>
      </c>
      <c r="G17" s="8">
        <f>$C$8+$A$5*D17+$B$5*E17</f>
        <v>-0.54100207823382029</v>
      </c>
    </row>
    <row r="18" spans="1:7" x14ac:dyDescent="0.25">
      <c r="A18">
        <v>5</v>
      </c>
      <c r="B18">
        <f t="shared" ref="B18:B81" si="0">RADIANS(A18)</f>
        <v>8.7266462599716474E-2</v>
      </c>
      <c r="C18">
        <f t="shared" ref="C18:C81" si="1">$B$13/(1+COS(B18))</f>
        <v>1.3445784067141022</v>
      </c>
      <c r="D18">
        <f t="shared" ref="D18:D81" si="2">-C18*COS(B18)</f>
        <v>-1.3394618799372353</v>
      </c>
      <c r="E18">
        <f t="shared" ref="E18:E81" si="3">C18*SIN(B18)</f>
        <v>0.11718772971963039</v>
      </c>
      <c r="F18" s="9">
        <f>+$B$8+$A$4*D18+$B$4*E18</f>
        <v>-1.2186018802863228</v>
      </c>
      <c r="G18" s="10">
        <f>$C$8+$A$5*D18+$B$5*E18</f>
        <v>-0.43175661098040696</v>
      </c>
    </row>
    <row r="19" spans="1:7" x14ac:dyDescent="0.25">
      <c r="A19">
        <v>10</v>
      </c>
      <c r="B19">
        <f t="shared" si="0"/>
        <v>0.17453292519943295</v>
      </c>
      <c r="C19">
        <f t="shared" si="1"/>
        <v>1.3522923228095778</v>
      </c>
      <c r="D19">
        <f t="shared" si="2"/>
        <v>-1.3317479638417598</v>
      </c>
      <c r="E19">
        <f t="shared" si="3"/>
        <v>0.23482309752886346</v>
      </c>
      <c r="F19" s="9">
        <f>+$B$8+$A$4*D19+$B$4*E19</f>
        <v>-1.1711195048957612</v>
      </c>
      <c r="G19" s="10">
        <f>$C$8+$A$5*D19+$B$5*E19</f>
        <v>-0.32385383859521111</v>
      </c>
    </row>
    <row r="20" spans="1:7" x14ac:dyDescent="0.25">
      <c r="A20">
        <v>15</v>
      </c>
      <c r="B20">
        <f t="shared" si="0"/>
        <v>0.26179938779914941</v>
      </c>
      <c r="C20">
        <f t="shared" si="1"/>
        <v>1.3652805465798274</v>
      </c>
      <c r="D20">
        <f t="shared" si="2"/>
        <v>-1.3187597400715108</v>
      </c>
      <c r="E20">
        <f t="shared" si="3"/>
        <v>0.35336060736283853</v>
      </c>
      <c r="F20" s="9">
        <f>+$B$8+$A$4*D20+$B$4*E20</f>
        <v>-1.1183723507588579</v>
      </c>
      <c r="G20" s="10">
        <f>$C$8+$A$5*D20+$B$5*E20</f>
        <v>-0.21690724947333412</v>
      </c>
    </row>
    <row r="21" spans="1:7" x14ac:dyDescent="0.25">
      <c r="A21">
        <v>20</v>
      </c>
      <c r="B21">
        <f t="shared" si="0"/>
        <v>0.3490658503988659</v>
      </c>
      <c r="C21">
        <f t="shared" si="1"/>
        <v>1.3837451655426936</v>
      </c>
      <c r="D21">
        <f t="shared" si="2"/>
        <v>-1.3002951211086444</v>
      </c>
      <c r="E21">
        <f t="shared" si="3"/>
        <v>0.47326871984511321</v>
      </c>
      <c r="F21" s="9">
        <f>+$B$8+$A$4*D21+$B$4*E21</f>
        <v>-1.0600102947567309</v>
      </c>
      <c r="G21" s="10">
        <f>$C$8+$A$5*D21+$B$5*E21</f>
        <v>-0.11054575262550737</v>
      </c>
    </row>
    <row r="22" spans="1:7" x14ac:dyDescent="0.25">
      <c r="A22">
        <v>25</v>
      </c>
      <c r="B22">
        <f t="shared" si="0"/>
        <v>0.43633231299858238</v>
      </c>
      <c r="C22">
        <f t="shared" si="1"/>
        <v>1.4079784518027232</v>
      </c>
      <c r="D22">
        <f t="shared" si="2"/>
        <v>-1.2760618348486146</v>
      </c>
      <c r="E22">
        <f t="shared" si="3"/>
        <v>0.59503740586922804</v>
      </c>
      <c r="F22" s="9">
        <f>+$B$8+$A$4*D22+$B$4*E22</f>
        <v>-0.99559111103424214</v>
      </c>
      <c r="G22" s="10">
        <f>$C$8+$A$5*D22+$B$5*E22</f>
        <v>-4.4088889657578623E-3</v>
      </c>
    </row>
    <row r="23" spans="1:7" x14ac:dyDescent="0.25">
      <c r="A23">
        <v>30</v>
      </c>
      <c r="B23">
        <f t="shared" si="0"/>
        <v>0.52359877559829882</v>
      </c>
      <c r="C23">
        <f t="shared" si="1"/>
        <v>1.4383728545216499</v>
      </c>
      <c r="D23">
        <f t="shared" si="2"/>
        <v>-1.2456674321296874</v>
      </c>
      <c r="E23">
        <f t="shared" si="3"/>
        <v>0.71918642726082482</v>
      </c>
      <c r="F23" s="9">
        <f>+$B$8+$A$4*D23+$B$4*E23</f>
        <v>-0.92456824899597578</v>
      </c>
      <c r="G23" s="10">
        <f>$C$8+$A$5*D23+$B$5*E23</f>
        <v>0.10185753233949202</v>
      </c>
    </row>
    <row r="24" spans="1:7" x14ac:dyDescent="0.25">
      <c r="A24">
        <v>35</v>
      </c>
      <c r="B24">
        <f t="shared" si="0"/>
        <v>0.6108652381980153</v>
      </c>
      <c r="C24">
        <f t="shared" si="1"/>
        <v>1.4754348296930748</v>
      </c>
      <c r="D24">
        <f t="shared" si="2"/>
        <v>-1.2086054569582627</v>
      </c>
      <c r="E24">
        <f t="shared" si="3"/>
        <v>0.84627465168356641</v>
      </c>
      <c r="F24" s="9">
        <f>+$B$8+$A$4*D24+$B$4*E24</f>
        <v>-0.84627465168356664</v>
      </c>
      <c r="G24" s="10">
        <f>$C$8+$A$5*D24+$B$5*E24</f>
        <v>0.20860545695826271</v>
      </c>
    </row>
    <row r="25" spans="1:7" x14ac:dyDescent="0.25">
      <c r="A25">
        <v>40</v>
      </c>
      <c r="B25">
        <f t="shared" si="0"/>
        <v>0.69813170079773179</v>
      </c>
      <c r="C25">
        <f t="shared" si="1"/>
        <v>1.5198033645807376</v>
      </c>
      <c r="D25">
        <f t="shared" si="2"/>
        <v>-1.1642369220706004</v>
      </c>
      <c r="E25">
        <f t="shared" si="3"/>
        <v>0.97691077191241227</v>
      </c>
      <c r="F25" s="9">
        <f>+$B$8+$A$4*D25+$B$4*E25</f>
        <v>-0.75990168229036903</v>
      </c>
      <c r="G25" s="10">
        <f>$C$8+$A$5*D25+$B$5*E25</f>
        <v>0.31618832248398165</v>
      </c>
    </row>
    <row r="26" spans="1:7" x14ac:dyDescent="0.25">
      <c r="A26">
        <v>45</v>
      </c>
      <c r="B26">
        <f t="shared" si="0"/>
        <v>0.78539816339744828</v>
      </c>
      <c r="C26">
        <f t="shared" si="1"/>
        <v>1.5722743979645839</v>
      </c>
      <c r="D26">
        <f t="shared" si="2"/>
        <v>-1.1117658886867539</v>
      </c>
      <c r="E26">
        <f t="shared" si="3"/>
        <v>1.1117658886867536</v>
      </c>
      <c r="F26" s="9">
        <f>+$B$8+$A$4*D26+$B$4*E26</f>
        <v>-0.66447187304719724</v>
      </c>
      <c r="G26" s="10">
        <f>$C$8+$A$5*D26+$B$5*E26</f>
        <v>0.4249645302336631</v>
      </c>
    </row>
    <row r="27" spans="1:7" x14ac:dyDescent="0.25">
      <c r="A27">
        <v>50</v>
      </c>
      <c r="B27">
        <f t="shared" si="0"/>
        <v>0.87266462599716477</v>
      </c>
      <c r="C27">
        <f t="shared" si="1"/>
        <v>1.6338328039639161</v>
      </c>
      <c r="D27">
        <f t="shared" si="2"/>
        <v>-1.0502074826874219</v>
      </c>
      <c r="E27">
        <f t="shared" si="3"/>
        <v>1.2515885404620564</v>
      </c>
      <c r="F27" s="9">
        <f>+$B$8+$A$4*D27+$B$4*E27</f>
        <v>-0.55880372978191795</v>
      </c>
      <c r="G27" s="10">
        <f>$C$8+$A$5*D27+$B$5*E27</f>
        <v>0.53530062948284163</v>
      </c>
    </row>
    <row r="28" spans="1:7" x14ac:dyDescent="0.25">
      <c r="A28">
        <v>55</v>
      </c>
      <c r="B28">
        <f t="shared" si="0"/>
        <v>0.95993108859688125</v>
      </c>
      <c r="C28">
        <f t="shared" si="1"/>
        <v>1.7056942545958158</v>
      </c>
      <c r="D28">
        <f t="shared" si="2"/>
        <v>-0.97834603205552206</v>
      </c>
      <c r="E28">
        <f t="shared" si="3"/>
        <v>1.3972229355841506</v>
      </c>
      <c r="F28" s="9">
        <f>+$B$8+$A$4*D28+$B$4*E28</f>
        <v>-0.44146615821134516</v>
      </c>
      <c r="G28" s="10">
        <f>$C$8+$A$5*D28+$B$5*E28</f>
        <v>0.64757413226697991</v>
      </c>
    </row>
    <row r="29" spans="1:7" x14ac:dyDescent="0.25">
      <c r="A29">
        <v>60</v>
      </c>
      <c r="B29">
        <f t="shared" si="0"/>
        <v>1.0471975511965976</v>
      </c>
      <c r="C29">
        <f t="shared" si="1"/>
        <v>1.7893601911008918</v>
      </c>
      <c r="D29">
        <f t="shared" si="2"/>
        <v>-0.89468009555044614</v>
      </c>
      <c r="E29">
        <f t="shared" si="3"/>
        <v>1.54963138201395</v>
      </c>
      <c r="F29" s="9">
        <f>+$B$8+$A$4*D29+$B$4*E29</f>
        <v>-0.3107191363744205</v>
      </c>
      <c r="G29" s="10">
        <f>$C$8+$A$5*D29+$B$5*E29</f>
        <v>0.76217578912756456</v>
      </c>
    </row>
    <row r="30" spans="1:7" x14ac:dyDescent="0.25">
      <c r="A30">
        <v>65</v>
      </c>
      <c r="B30">
        <f t="shared" si="0"/>
        <v>1.1344640137963142</v>
      </c>
      <c r="C30">
        <f t="shared" si="1"/>
        <v>1.8866904487555056</v>
      </c>
      <c r="D30">
        <f t="shared" si="2"/>
        <v>-0.79734983789583191</v>
      </c>
      <c r="E30">
        <f t="shared" si="3"/>
        <v>1.7099222454347862</v>
      </c>
      <c r="F30" s="9">
        <f>+$B$8+$A$4*D30+$B$4*E30</f>
        <v>-0.16443590739619862</v>
      </c>
      <c r="G30" s="10">
        <f>$C$8+$A$5*D30+$B$5*E30</f>
        <v>0.87951102199057085</v>
      </c>
    </row>
    <row r="31" spans="1:7" x14ac:dyDescent="0.25">
      <c r="A31">
        <v>70</v>
      </c>
      <c r="B31">
        <f t="shared" si="0"/>
        <v>1.2217304763960306</v>
      </c>
      <c r="C31">
        <f t="shared" si="1"/>
        <v>2</v>
      </c>
      <c r="D31">
        <f t="shared" si="2"/>
        <v>-0.68404028665133765</v>
      </c>
      <c r="E31">
        <f t="shared" si="3"/>
        <v>1.8793852415718166</v>
      </c>
      <c r="F31" s="9">
        <f>+$B$8+$A$4*D31+$B$4*E31</f>
        <v>0</v>
      </c>
      <c r="G31" s="10">
        <f>$C$8+$A$5*D31+$B$5*E31</f>
        <v>0.99999999999999989</v>
      </c>
    </row>
    <row r="32" spans="1:7" x14ac:dyDescent="0.25">
      <c r="A32">
        <v>75</v>
      </c>
      <c r="B32">
        <f t="shared" si="0"/>
        <v>1.3089969389957472</v>
      </c>
      <c r="C32">
        <f t="shared" si="1"/>
        <v>2.1321891316259394</v>
      </c>
      <c r="D32">
        <f t="shared" si="2"/>
        <v>-0.5518511550253985</v>
      </c>
      <c r="E32">
        <f t="shared" si="3"/>
        <v>2.0595365487703567</v>
      </c>
      <c r="F32" s="9">
        <f>+$B$8+$A$4*D32+$B$4*E32</f>
        <v>0.18583252744534307</v>
      </c>
      <c r="G32" s="10">
        <f>$C$8+$A$5*D32+$B$5*E32</f>
        <v>1.1240755082546041</v>
      </c>
    </row>
    <row r="33" spans="1:7" x14ac:dyDescent="0.25">
      <c r="A33">
        <v>80</v>
      </c>
      <c r="B33">
        <f t="shared" si="0"/>
        <v>1.3962634015954636</v>
      </c>
      <c r="C33">
        <f t="shared" si="1"/>
        <v>2.2869206783815597</v>
      </c>
      <c r="D33">
        <f t="shared" si="2"/>
        <v>-0.3971196082697781</v>
      </c>
      <c r="E33">
        <f t="shared" si="3"/>
        <v>2.2521772145940981</v>
      </c>
      <c r="F33" s="9">
        <f>+$B$8+$A$4*D33+$B$4*E33</f>
        <v>0.39711960826977766</v>
      </c>
      <c r="G33" s="10">
        <f>$C$8+$A$5*D33+$B$5*E33</f>
        <v>1.2521772145940986</v>
      </c>
    </row>
    <row r="34" spans="1:7" x14ac:dyDescent="0.25">
      <c r="A34">
        <v>85</v>
      </c>
      <c r="B34">
        <f t="shared" si="0"/>
        <v>1.4835298641951802</v>
      </c>
      <c r="C34">
        <f t="shared" si="1"/>
        <v>2.4688645620063063</v>
      </c>
      <c r="D34">
        <f t="shared" si="2"/>
        <v>-0.21517572464503132</v>
      </c>
      <c r="E34">
        <f t="shared" si="3"/>
        <v>2.4594697869772819</v>
      </c>
      <c r="F34" s="9">
        <f>+$B$8+$A$4*D34+$B$4*E34</f>
        <v>0.63898916842592546</v>
      </c>
      <c r="G34" s="10">
        <f>$C$8+$A$5*D34+$B$5*E34</f>
        <v>1.3847400420517399</v>
      </c>
    </row>
    <row r="35" spans="1:7" x14ac:dyDescent="0.25">
      <c r="A35">
        <v>90</v>
      </c>
      <c r="B35">
        <f t="shared" si="0"/>
        <v>1.5707963267948966</v>
      </c>
      <c r="C35">
        <f t="shared" si="1"/>
        <v>2.6840402866513378</v>
      </c>
      <c r="D35">
        <f t="shared" si="2"/>
        <v>-1.6441739050516879E-16</v>
      </c>
      <c r="E35">
        <f t="shared" si="3"/>
        <v>2.6840402866513378</v>
      </c>
      <c r="F35" s="9">
        <f>+$B$8+$A$4*D35+$B$4*E35</f>
        <v>0.91799584353235941</v>
      </c>
      <c r="G35" s="10">
        <f>$C$8+$A$5*D35+$B$5*E35</f>
        <v>1.5221728512583566</v>
      </c>
    </row>
    <row r="36" spans="1:7" x14ac:dyDescent="0.25">
      <c r="A36">
        <v>95</v>
      </c>
      <c r="B36">
        <f t="shared" si="0"/>
        <v>1.6580627893946132</v>
      </c>
      <c r="C36">
        <f t="shared" si="1"/>
        <v>2.9403047292320053</v>
      </c>
      <c r="D36">
        <f t="shared" si="2"/>
        <v>0.25626444258066755</v>
      </c>
      <c r="E36">
        <f t="shared" si="3"/>
        <v>2.9291159820350092</v>
      </c>
      <c r="F36" s="9">
        <f>+$B$8+$A$4*D36+$B$4*E36</f>
        <v>1.242626473655988</v>
      </c>
      <c r="G36" s="10">
        <f>$C$8+$A$5*D36+$B$5*E36</f>
        <v>1.6648210723636552</v>
      </c>
    </row>
    <row r="37" spans="1:7" x14ac:dyDescent="0.25">
      <c r="A37">
        <v>100</v>
      </c>
      <c r="B37">
        <f t="shared" si="0"/>
        <v>1.7453292519943295</v>
      </c>
      <c r="C37">
        <f t="shared" si="1"/>
        <v>3.2480599837892141</v>
      </c>
      <c r="D37">
        <f t="shared" si="2"/>
        <v>0.56401969713787625</v>
      </c>
      <c r="E37">
        <f t="shared" si="3"/>
        <v>3.1987146542843248</v>
      </c>
      <c r="F37" s="9">
        <f>+$B$8+$A$4*D37+$B$4*E37</f>
        <v>1.6240299918946071</v>
      </c>
      <c r="G37" s="10">
        <f>$C$8+$A$5*D37+$B$5*E37</f>
        <v>1.8129024589771314</v>
      </c>
    </row>
    <row r="38" spans="1:7" x14ac:dyDescent="0.25">
      <c r="A38">
        <v>105</v>
      </c>
      <c r="B38">
        <f t="shared" si="0"/>
        <v>1.8325957145940461</v>
      </c>
      <c r="C38">
        <f t="shared" si="1"/>
        <v>3.6213022864606614</v>
      </c>
      <c r="D38">
        <f t="shared" si="2"/>
        <v>0.93726199980932379</v>
      </c>
      <c r="E38">
        <f t="shared" si="3"/>
        <v>3.4979094032920068</v>
      </c>
      <c r="F38" s="9">
        <f>+$B$8+$A$4*D38+$B$4*E38</f>
        <v>2.0770936604180017</v>
      </c>
      <c r="G38" s="10">
        <f>$C$8+$A$5*D38+$B$5*E38</f>
        <v>1.9663971709426513</v>
      </c>
    </row>
    <row r="39" spans="1:7" x14ac:dyDescent="0.25">
      <c r="A39">
        <v>110</v>
      </c>
      <c r="B39">
        <f t="shared" si="0"/>
        <v>1.9198621771937625</v>
      </c>
      <c r="C39">
        <f t="shared" si="1"/>
        <v>4.0792134583229496</v>
      </c>
      <c r="D39">
        <f t="shared" si="2"/>
        <v>1.395173171671612</v>
      </c>
      <c r="E39">
        <f t="shared" si="3"/>
        <v>3.8332067853966416</v>
      </c>
      <c r="F39" s="9">
        <f>+$B$8+$A$4*D39+$B$4*E39</f>
        <v>2.6220678682765706</v>
      </c>
      <c r="G39" s="10">
        <f>$C$8+$A$5*D39+$B$5*E39</f>
        <v>2.1248588020444448</v>
      </c>
    </row>
    <row r="40" spans="1:7" x14ac:dyDescent="0.25">
      <c r="A40">
        <v>115</v>
      </c>
      <c r="B40">
        <f t="shared" si="0"/>
        <v>2.0071286397934789</v>
      </c>
      <c r="C40">
        <f t="shared" si="1"/>
        <v>4.6486407671001571</v>
      </c>
      <c r="D40">
        <f t="shared" si="2"/>
        <v>1.9646004804488195</v>
      </c>
      <c r="E40">
        <f t="shared" si="3"/>
        <v>4.2130993263588987</v>
      </c>
      <c r="F40" s="9">
        <f>+$B$8+$A$4*D40+$B$4*E40</f>
        <v>3.287085409716755</v>
      </c>
      <c r="G40" s="10">
        <f>$C$8+$A$5*D40+$B$5*E40</f>
        <v>2.2870854097167559</v>
      </c>
    </row>
    <row r="41" spans="1:7" x14ac:dyDescent="0.25">
      <c r="A41">
        <v>120</v>
      </c>
      <c r="B41">
        <f t="shared" si="0"/>
        <v>2.0943951023931953</v>
      </c>
      <c r="C41">
        <f t="shared" si="1"/>
        <v>5.3680805733026729</v>
      </c>
      <c r="D41">
        <f t="shared" si="2"/>
        <v>2.6840402866513351</v>
      </c>
      <c r="E41">
        <f t="shared" si="3"/>
        <v>4.6488941460418483</v>
      </c>
      <c r="F41" s="9">
        <f>+$B$8+$A$4*D41+$B$4*E41</f>
        <v>4.1121882933934488</v>
      </c>
      <c r="G41" s="10">
        <f>$C$8+$A$5*D41+$B$5*E41</f>
        <v>2.4505356803179734</v>
      </c>
    </row>
    <row r="42" spans="1:7" x14ac:dyDescent="0.25">
      <c r="A42">
        <v>125</v>
      </c>
      <c r="B42">
        <f t="shared" si="0"/>
        <v>2.1816615649929121</v>
      </c>
      <c r="C42">
        <f t="shared" si="1"/>
        <v>6.294305745404186</v>
      </c>
      <c r="D42">
        <f t="shared" si="2"/>
        <v>3.6102654587528482</v>
      </c>
      <c r="E42">
        <f t="shared" si="3"/>
        <v>5.1559934187277845</v>
      </c>
      <c r="F42" s="9">
        <f>+$B$8+$A$4*D42+$B$4*E42</f>
        <v>5.1559934187277854</v>
      </c>
      <c r="G42" s="10">
        <f>$C$8+$A$5*D42+$B$5*E42</f>
        <v>2.6102654587528473</v>
      </c>
    </row>
    <row r="43" spans="1:7" x14ac:dyDescent="0.25">
      <c r="A43">
        <v>130</v>
      </c>
      <c r="B43">
        <f t="shared" si="0"/>
        <v>2.2689280275926285</v>
      </c>
      <c r="C43">
        <f t="shared" si="1"/>
        <v>7.5138499095623237</v>
      </c>
      <c r="D43">
        <f t="shared" si="2"/>
        <v>4.8298096229109859</v>
      </c>
      <c r="E43">
        <f t="shared" si="3"/>
        <v>5.7559429696502535</v>
      </c>
      <c r="F43" s="9">
        <f>+$B$8+$A$4*D43+$B$4*E43</f>
        <v>6.5071849019043793</v>
      </c>
      <c r="G43" s="10">
        <f>$C$8+$A$5*D43+$B$5*E43</f>
        <v>2.7569249547811618</v>
      </c>
    </row>
    <row r="44" spans="1:7" x14ac:dyDescent="0.25">
      <c r="A44">
        <v>135</v>
      </c>
      <c r="B44">
        <f t="shared" si="0"/>
        <v>2.3561944901923448</v>
      </c>
      <c r="C44">
        <f t="shared" si="1"/>
        <v>9.1638867486407651</v>
      </c>
      <c r="D44">
        <f t="shared" si="2"/>
        <v>6.4798464619894274</v>
      </c>
      <c r="E44">
        <f t="shared" si="3"/>
        <v>6.4798464619894283</v>
      </c>
      <c r="F44" s="9">
        <f>+$B$8+$A$4*D44+$B$4*E44</f>
        <v>8.3053019198150935</v>
      </c>
      <c r="G44" s="10">
        <f>$C$8+$A$5*D44+$B$5*E44</f>
        <v>2.8728258884991913</v>
      </c>
    </row>
    <row r="45" spans="1:7" x14ac:dyDescent="0.25">
      <c r="A45">
        <v>140</v>
      </c>
      <c r="B45">
        <f t="shared" si="0"/>
        <v>2.4434609527920612</v>
      </c>
      <c r="C45">
        <f t="shared" si="1"/>
        <v>11.472436570576113</v>
      </c>
      <c r="D45">
        <f t="shared" si="2"/>
        <v>8.788396283924774</v>
      </c>
      <c r="E45">
        <f t="shared" si="3"/>
        <v>7.3743400804810602</v>
      </c>
      <c r="F45" s="11">
        <f>+$B$8+$A$4*D45+$B$4*E45</f>
        <v>10.780563987804765</v>
      </c>
      <c r="G45" s="12">
        <f>$C$8+$A$5*D45+$B$5*E45</f>
        <v>2.923804400163089</v>
      </c>
    </row>
    <row r="47" spans="1:7" x14ac:dyDescent="0.25">
      <c r="A47" t="s">
        <v>27</v>
      </c>
      <c r="B47" t="s">
        <v>25</v>
      </c>
      <c r="C47" t="s">
        <v>6</v>
      </c>
    </row>
    <row r="48" spans="1:7" x14ac:dyDescent="0.25">
      <c r="A48" t="s">
        <v>28</v>
      </c>
      <c r="B48">
        <f>+B8</f>
        <v>0</v>
      </c>
      <c r="C48">
        <f>+C8</f>
        <v>-1</v>
      </c>
    </row>
    <row r="49" spans="1:3" x14ac:dyDescent="0.25">
      <c r="A49" t="s">
        <v>29</v>
      </c>
      <c r="B49">
        <v>4</v>
      </c>
      <c r="C49">
        <f>+C48+TAN(B2)*(B49-B48)</f>
        <v>-2.4558809370648094</v>
      </c>
    </row>
    <row r="51" spans="1:3" x14ac:dyDescent="0.25">
      <c r="A51" t="s">
        <v>30</v>
      </c>
      <c r="B51" t="s">
        <v>25</v>
      </c>
      <c r="C51" t="s">
        <v>6</v>
      </c>
    </row>
    <row r="52" spans="1:3" x14ac:dyDescent="0.25">
      <c r="A52" t="s">
        <v>28</v>
      </c>
      <c r="B52">
        <f>+B8</f>
        <v>0</v>
      </c>
      <c r="C52">
        <f>+C8</f>
        <v>-1</v>
      </c>
    </row>
    <row r="53" spans="1:3" x14ac:dyDescent="0.25">
      <c r="A53" t="s">
        <v>29</v>
      </c>
      <c r="B53">
        <v>12</v>
      </c>
      <c r="C53">
        <f>C52-TAN(B2)*(B53-B52)</f>
        <v>3.3676428111944281</v>
      </c>
    </row>
  </sheetData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D2AD76-390D-43D6-A48C-2FCE28B44ACE}">
  <dimension ref="B2:F52"/>
  <sheetViews>
    <sheetView zoomScale="85" zoomScaleNormal="85" workbookViewId="0">
      <selection activeCell="F34" sqref="F34"/>
    </sheetView>
  </sheetViews>
  <sheetFormatPr defaultColWidth="11" defaultRowHeight="13.8" x14ac:dyDescent="0.25"/>
  <cols>
    <col min="1" max="16384" width="11" style="1"/>
  </cols>
  <sheetData>
    <row r="2" spans="2:6" x14ac:dyDescent="0.25">
      <c r="B2" s="1" t="s">
        <v>0</v>
      </c>
      <c r="C2" s="3">
        <f>2*(1+COS(RADIANS(80)))</f>
        <v>2.3472963553338611</v>
      </c>
      <c r="E2" s="1">
        <v>0</v>
      </c>
      <c r="F2" s="1">
        <v>0</v>
      </c>
    </row>
    <row r="3" spans="2:6" x14ac:dyDescent="0.25">
      <c r="B3" s="1" t="s">
        <v>1</v>
      </c>
      <c r="C3" s="2">
        <v>1</v>
      </c>
      <c r="E3" s="1">
        <v>0</v>
      </c>
      <c r="F3" s="1">
        <f>2*C3</f>
        <v>2</v>
      </c>
    </row>
    <row r="4" spans="2:6" x14ac:dyDescent="0.25">
      <c r="B4" s="1" t="s">
        <v>5</v>
      </c>
      <c r="C4" s="4">
        <v>10</v>
      </c>
    </row>
    <row r="5" spans="2:6" x14ac:dyDescent="0.25">
      <c r="B5" s="1" t="s">
        <v>7</v>
      </c>
      <c r="C5" s="3">
        <f>C3/SIN(RADIANS(C4))</f>
        <v>5.7587704831436337</v>
      </c>
    </row>
    <row r="8" spans="2:6" x14ac:dyDescent="0.25">
      <c r="B8" s="1" t="s">
        <v>2</v>
      </c>
      <c r="C8" s="1" t="s">
        <v>3</v>
      </c>
      <c r="D8" s="1" t="s">
        <v>4</v>
      </c>
      <c r="E8" s="1" t="s">
        <v>6</v>
      </c>
    </row>
    <row r="9" spans="2:6" x14ac:dyDescent="0.25">
      <c r="B9" s="4">
        <v>0</v>
      </c>
      <c r="C9" s="2">
        <f t="shared" ref="C9:C38" si="0">$C$2/(1+COS(RADIANS(B9)))</f>
        <v>1.1736481776669305</v>
      </c>
      <c r="D9" s="2">
        <f t="shared" ref="D9:D38" si="1">-C9*COS(RADIANS(B9+$C$4))</f>
        <v>-1.1558178246750426</v>
      </c>
      <c r="E9" s="2">
        <f t="shared" ref="E9:E38" si="2">C9*SIN(RADIANS($C$4+B9))</f>
        <v>0.20380186727397617</v>
      </c>
    </row>
    <row r="10" spans="2:6" x14ac:dyDescent="0.25">
      <c r="B10" s="4">
        <v>5</v>
      </c>
      <c r="C10" s="3">
        <f t="shared" si="0"/>
        <v>1.1758854772922449</v>
      </c>
      <c r="D10" s="3">
        <f t="shared" si="1"/>
        <v>-1.1358181512748271</v>
      </c>
      <c r="E10" s="3">
        <f t="shared" si="2"/>
        <v>0.30434155638270066</v>
      </c>
    </row>
    <row r="11" spans="2:6" x14ac:dyDescent="0.25">
      <c r="B11" s="4">
        <v>10</v>
      </c>
      <c r="C11" s="3">
        <f t="shared" si="0"/>
        <v>1.1826315932974005</v>
      </c>
      <c r="D11" s="3">
        <f t="shared" si="1"/>
        <v>-1.1113101813298489</v>
      </c>
      <c r="E11" s="3">
        <f t="shared" si="2"/>
        <v>0.40448382704104086</v>
      </c>
    </row>
    <row r="12" spans="2:6" x14ac:dyDescent="0.25">
      <c r="B12" s="4">
        <v>15</v>
      </c>
      <c r="C12" s="3">
        <f t="shared" si="0"/>
        <v>1.193990294010572</v>
      </c>
      <c r="D12" s="3">
        <f t="shared" si="1"/>
        <v>-1.0821227011079606</v>
      </c>
      <c r="E12" s="3">
        <f t="shared" si="2"/>
        <v>0.50460210259001459</v>
      </c>
    </row>
    <row r="13" spans="2:6" x14ac:dyDescent="0.25">
      <c r="B13" s="4">
        <v>20</v>
      </c>
      <c r="C13" s="3">
        <f t="shared" si="0"/>
        <v>1.2101383127306033</v>
      </c>
      <c r="D13" s="3">
        <f t="shared" si="1"/>
        <v>-1.0480105209175401</v>
      </c>
      <c r="E13" s="3">
        <f t="shared" si="2"/>
        <v>0.60506915636530156</v>
      </c>
    </row>
    <row r="14" spans="2:6" x14ac:dyDescent="0.25">
      <c r="B14" s="4">
        <v>25</v>
      </c>
      <c r="C14" s="3">
        <f t="shared" si="0"/>
        <v>1.231331252642432</v>
      </c>
      <c r="D14" s="3">
        <f t="shared" si="1"/>
        <v>-1.0086475127989731</v>
      </c>
      <c r="E14" s="3">
        <f t="shared" si="2"/>
        <v>0.70626259185831575</v>
      </c>
    </row>
    <row r="15" spans="2:6" x14ac:dyDescent="0.25">
      <c r="B15" s="4">
        <v>30</v>
      </c>
      <c r="C15" s="3">
        <f t="shared" si="0"/>
        <v>1.2579123256164513</v>
      </c>
      <c r="D15" s="3">
        <f t="shared" si="1"/>
        <v>-0.96361674696935296</v>
      </c>
      <c r="E15" s="3">
        <f t="shared" si="2"/>
        <v>0.80857045697823438</v>
      </c>
    </row>
    <row r="16" spans="2:6" x14ac:dyDescent="0.25">
      <c r="B16" s="4">
        <v>35</v>
      </c>
      <c r="C16" s="3">
        <f t="shared" si="0"/>
        <v>1.2903244468778265</v>
      </c>
      <c r="D16" s="3">
        <f t="shared" si="1"/>
        <v>-0.91239716631809231</v>
      </c>
      <c r="E16" s="3">
        <f t="shared" si="2"/>
        <v>0.9123971663180922</v>
      </c>
    </row>
    <row r="17" spans="2:5" x14ac:dyDescent="0.25">
      <c r="B17" s="4">
        <v>40</v>
      </c>
      <c r="C17" s="3">
        <f t="shared" si="0"/>
        <v>1.3291264353395009</v>
      </c>
      <c r="D17" s="3">
        <f t="shared" si="1"/>
        <v>-0.85434600434306851</v>
      </c>
      <c r="E17" s="3">
        <f t="shared" si="2"/>
        <v>1.0181699199943604</v>
      </c>
    </row>
    <row r="18" spans="2:5" x14ac:dyDescent="0.25">
      <c r="B18" s="4">
        <v>45</v>
      </c>
      <c r="C18" s="3">
        <f t="shared" si="0"/>
        <v>1.3750143700456401</v>
      </c>
      <c r="D18" s="3">
        <f t="shared" si="1"/>
        <v>-0.78867584230225696</v>
      </c>
      <c r="E18" s="3">
        <f t="shared" si="2"/>
        <v>1.1263458321496262</v>
      </c>
    </row>
    <row r="19" spans="2:5" x14ac:dyDescent="0.25">
      <c r="B19" s="4">
        <v>50</v>
      </c>
      <c r="C19" s="3">
        <f t="shared" si="0"/>
        <v>1.428849561253843</v>
      </c>
      <c r="D19" s="3">
        <f t="shared" si="1"/>
        <v>-0.71442478062692161</v>
      </c>
      <c r="E19" s="3">
        <f t="shared" si="2"/>
        <v>1.2374200182320774</v>
      </c>
    </row>
    <row r="20" spans="2:5" x14ac:dyDescent="0.25">
      <c r="B20" s="4">
        <v>55</v>
      </c>
      <c r="C20" s="3">
        <f t="shared" si="0"/>
        <v>1.4916951608509008</v>
      </c>
      <c r="D20" s="3">
        <f t="shared" si="1"/>
        <v>-0.6304176159258208</v>
      </c>
      <c r="E20" s="3">
        <f t="shared" si="2"/>
        <v>1.3519349401640595</v>
      </c>
    </row>
    <row r="21" spans="2:5" x14ac:dyDescent="0.25">
      <c r="B21" s="4">
        <v>60</v>
      </c>
      <c r="C21" s="3">
        <f t="shared" si="0"/>
        <v>1.5648642368892407</v>
      </c>
      <c r="D21" s="3">
        <f t="shared" si="1"/>
        <v>-0.53521509058607153</v>
      </c>
      <c r="E21" s="3">
        <f t="shared" si="2"/>
        <v>1.470491375936591</v>
      </c>
    </row>
    <row r="22" spans="2:5" x14ac:dyDescent="0.25">
      <c r="B22" s="4">
        <v>65</v>
      </c>
      <c r="C22" s="3">
        <f t="shared" si="0"/>
        <v>1.6499832867755655</v>
      </c>
      <c r="D22" s="3">
        <f t="shared" si="1"/>
        <v>-0.42704709871837049</v>
      </c>
      <c r="E22" s="3">
        <f t="shared" si="2"/>
        <v>1.593761469641841</v>
      </c>
    </row>
    <row r="23" spans="2:5" x14ac:dyDescent="0.25">
      <c r="B23" s="4">
        <v>70</v>
      </c>
      <c r="C23" s="3">
        <f t="shared" si="0"/>
        <v>1.7490768428534988</v>
      </c>
      <c r="D23" s="3">
        <f t="shared" si="1"/>
        <v>-0.3037240063609381</v>
      </c>
      <c r="E23" s="3">
        <f t="shared" si="2"/>
        <v>1.7225044354562411</v>
      </c>
    </row>
    <row r="24" spans="2:5" x14ac:dyDescent="0.25">
      <c r="B24" s="4">
        <v>75</v>
      </c>
      <c r="C24" s="3">
        <f t="shared" si="0"/>
        <v>1.8646813173554206</v>
      </c>
      <c r="D24" s="3">
        <f t="shared" si="1"/>
        <v>-0.16251768520179333</v>
      </c>
      <c r="E24" s="3">
        <f t="shared" si="2"/>
        <v>1.8575856419802017</v>
      </c>
    </row>
    <row r="25" spans="2:5" x14ac:dyDescent="0.25">
      <c r="B25" s="5">
        <v>80</v>
      </c>
      <c r="C25" s="6">
        <f t="shared" si="0"/>
        <v>2</v>
      </c>
      <c r="D25" s="6">
        <f t="shared" si="1"/>
        <v>-1.22514845490862E-16</v>
      </c>
      <c r="E25" s="6">
        <f t="shared" si="2"/>
        <v>2</v>
      </c>
    </row>
    <row r="26" spans="2:5" x14ac:dyDescent="0.25">
      <c r="B26" s="4">
        <v>85</v>
      </c>
      <c r="C26" s="3">
        <f t="shared" si="0"/>
        <v>2.1591169167734385</v>
      </c>
      <c r="D26" s="3">
        <f t="shared" si="1"/>
        <v>0.18817943856042282</v>
      </c>
      <c r="E26" s="3">
        <f t="shared" si="2"/>
        <v>2.150900825049896</v>
      </c>
    </row>
    <row r="27" spans="2:5" x14ac:dyDescent="0.25">
      <c r="B27" s="4">
        <v>90</v>
      </c>
      <c r="C27" s="3">
        <f t="shared" si="0"/>
        <v>2.3472963553338611</v>
      </c>
      <c r="D27" s="3">
        <f t="shared" si="1"/>
        <v>0.40760373454795229</v>
      </c>
      <c r="E27" s="3">
        <f t="shared" si="2"/>
        <v>2.3116356493500851</v>
      </c>
    </row>
    <row r="28" spans="2:5" x14ac:dyDescent="0.25">
      <c r="B28" s="4">
        <v>95</v>
      </c>
      <c r="C28" s="3">
        <f t="shared" si="0"/>
        <v>2.571409456416164</v>
      </c>
      <c r="D28" s="3">
        <f t="shared" si="1"/>
        <v>0.66552974007722376</v>
      </c>
      <c r="E28" s="3">
        <f t="shared" si="2"/>
        <v>2.4837908039163072</v>
      </c>
    </row>
    <row r="29" spans="2:5" x14ac:dyDescent="0.25">
      <c r="B29" s="4">
        <v>100</v>
      </c>
      <c r="C29" s="3">
        <f t="shared" si="0"/>
        <v>2.8405532509224125</v>
      </c>
      <c r="D29" s="3">
        <f t="shared" si="1"/>
        <v>0.97152643000467775</v>
      </c>
      <c r="E29" s="3">
        <f t="shared" si="2"/>
        <v>2.669246928841214</v>
      </c>
    </row>
    <row r="30" spans="2:5" x14ac:dyDescent="0.25">
      <c r="B30" s="4">
        <v>105</v>
      </c>
      <c r="C30" s="3">
        <f t="shared" si="0"/>
        <v>3.1669679851103854</v>
      </c>
      <c r="D30" s="3">
        <f t="shared" si="1"/>
        <v>1.3384185048557959</v>
      </c>
      <c r="E30" s="3">
        <f t="shared" si="2"/>
        <v>2.8702477462013118</v>
      </c>
    </row>
    <row r="31" spans="2:5" x14ac:dyDescent="0.25">
      <c r="B31" s="4">
        <v>110</v>
      </c>
      <c r="C31" s="3">
        <f t="shared" si="0"/>
        <v>3.5674288985045037</v>
      </c>
      <c r="D31" s="3">
        <f t="shared" si="1"/>
        <v>1.783714449252251</v>
      </c>
      <c r="E31" s="3">
        <f t="shared" si="2"/>
        <v>3.0894840522996381</v>
      </c>
    </row>
    <row r="32" spans="2:5" x14ac:dyDescent="0.25">
      <c r="B32" s="4">
        <v>115</v>
      </c>
      <c r="C32" s="3">
        <f t="shared" si="0"/>
        <v>4.0654149582398054</v>
      </c>
      <c r="D32" s="3">
        <f t="shared" si="1"/>
        <v>2.3318262240354248</v>
      </c>
      <c r="E32" s="3">
        <f t="shared" si="2"/>
        <v>3.3301929739251825</v>
      </c>
    </row>
    <row r="33" spans="2:5" x14ac:dyDescent="0.25">
      <c r="B33" s="4">
        <v>120</v>
      </c>
      <c r="C33" s="3">
        <f t="shared" si="0"/>
        <v>4.6945927106677203</v>
      </c>
      <c r="D33" s="3">
        <f t="shared" si="1"/>
        <v>3.0176260269419553</v>
      </c>
      <c r="E33" s="3">
        <f t="shared" si="2"/>
        <v>3.5962666587138674</v>
      </c>
    </row>
    <row r="34" spans="2:5" x14ac:dyDescent="0.25">
      <c r="B34" s="4">
        <v>125</v>
      </c>
      <c r="C34" s="3">
        <f t="shared" si="0"/>
        <v>5.5046122105630966</v>
      </c>
      <c r="D34" s="3">
        <f t="shared" si="1"/>
        <v>3.8923486218914367</v>
      </c>
      <c r="E34" s="3">
        <f t="shared" si="2"/>
        <v>3.8923486218914376</v>
      </c>
    </row>
    <row r="35" spans="2:5" x14ac:dyDescent="0.25">
      <c r="B35" s="4">
        <v>130</v>
      </c>
      <c r="C35" s="3">
        <f t="shared" si="0"/>
        <v>6.5711504387461588</v>
      </c>
      <c r="D35" s="3">
        <f t="shared" si="1"/>
        <v>5.0337932785003288</v>
      </c>
      <c r="E35" s="3">
        <f t="shared" si="2"/>
        <v>4.2238540834122986</v>
      </c>
    </row>
    <row r="36" spans="2:5" x14ac:dyDescent="0.25">
      <c r="B36" s="4">
        <v>135</v>
      </c>
      <c r="C36" s="3">
        <f t="shared" si="0"/>
        <v>8.0141710512898019</v>
      </c>
      <c r="D36" s="3">
        <f t="shared" si="1"/>
        <v>6.5648245999457009</v>
      </c>
      <c r="E36" s="3">
        <f t="shared" si="2"/>
        <v>4.5967396719065201</v>
      </c>
    </row>
    <row r="37" spans="2:5" x14ac:dyDescent="0.25">
      <c r="B37" s="4">
        <v>140</v>
      </c>
      <c r="C37" s="3">
        <f t="shared" si="0"/>
        <v>10.033086568350145</v>
      </c>
      <c r="D37" s="3">
        <f t="shared" si="1"/>
        <v>8.6889078465596619</v>
      </c>
      <c r="E37" s="3">
        <f t="shared" si="2"/>
        <v>5.0165432841750714</v>
      </c>
    </row>
    <row r="38" spans="2:5" x14ac:dyDescent="0.25">
      <c r="B38" s="4">
        <v>142</v>
      </c>
      <c r="C38" s="3">
        <f t="shared" si="0"/>
        <v>11.072714278059204</v>
      </c>
      <c r="D38" s="3">
        <f t="shared" si="1"/>
        <v>9.7766264182270461</v>
      </c>
      <c r="E38" s="3">
        <f t="shared" si="2"/>
        <v>5.1983244764020995</v>
      </c>
    </row>
    <row r="39" spans="2:5" x14ac:dyDescent="0.25">
      <c r="B39" s="4">
        <v>144</v>
      </c>
      <c r="C39" s="3">
        <f t="shared" ref="C39:C52" si="3">$C$2/(1+COS(RADIANS(B39)))</f>
        <v>12.290603279865593</v>
      </c>
      <c r="D39" s="3">
        <f t="shared" ref="D39:D43" si="4">-C39*COS(RADIANS(B39+$C$4))</f>
        <v>11.046721053368209</v>
      </c>
      <c r="E39" s="3">
        <f t="shared" ref="E39:E43" si="5">C39*SIN(RADIANS($C$4+B39))</f>
        <v>5.3878458545242749</v>
      </c>
    </row>
    <row r="40" spans="2:5" x14ac:dyDescent="0.25">
      <c r="B40" s="4">
        <v>146</v>
      </c>
      <c r="C40" s="3">
        <f t="shared" si="3"/>
        <v>13.729896038646134</v>
      </c>
      <c r="D40" s="3">
        <f t="shared" si="4"/>
        <v>12.542884160010313</v>
      </c>
      <c r="E40" s="3">
        <f t="shared" si="5"/>
        <v>5.5844518245386583</v>
      </c>
    </row>
    <row r="41" spans="2:5" x14ac:dyDescent="0.25">
      <c r="B41" s="4">
        <v>148</v>
      </c>
      <c r="C41" s="3">
        <f t="shared" si="3"/>
        <v>15.447627150168984</v>
      </c>
      <c r="D41" s="3">
        <f t="shared" si="4"/>
        <v>14.322790485004234</v>
      </c>
      <c r="E41" s="3">
        <f t="shared" si="5"/>
        <v>5.7867829830839597</v>
      </c>
    </row>
    <row r="42" spans="2:5" x14ac:dyDescent="0.25">
      <c r="B42" s="4">
        <v>150</v>
      </c>
      <c r="C42" s="3">
        <f t="shared" si="3"/>
        <v>17.520458517054443</v>
      </c>
      <c r="D42" s="3">
        <f t="shared" si="4"/>
        <v>16.46384558126168</v>
      </c>
      <c r="E42" s="3">
        <f t="shared" si="5"/>
        <v>5.9923497331343967</v>
      </c>
    </row>
    <row r="43" spans="2:5" x14ac:dyDescent="0.25">
      <c r="B43" s="4">
        <v>151</v>
      </c>
      <c r="C43" s="3">
        <f t="shared" si="3"/>
        <v>18.721413882351882</v>
      </c>
      <c r="D43" s="3">
        <f t="shared" si="4"/>
        <v>17.701444587246627</v>
      </c>
      <c r="E43" s="3">
        <f t="shared" si="5"/>
        <v>6.0950961665058934</v>
      </c>
    </row>
    <row r="44" spans="2:5" x14ac:dyDescent="0.25">
      <c r="B44" s="4">
        <v>152</v>
      </c>
      <c r="C44" s="3">
        <f t="shared" si="3"/>
        <v>20.053379615720935</v>
      </c>
      <c r="D44" s="3">
        <f t="shared" ref="D44:D52" si="6">-C44*COS(RADIANS(B44+$C$4))</f>
        <v>19.071897357271798</v>
      </c>
      <c r="E44" s="3">
        <f t="shared" ref="E44:E52" si="7">C44*SIN(RADIANS($C$4+B44))</f>
        <v>6.1968350959099237</v>
      </c>
    </row>
    <row r="45" spans="2:5" x14ac:dyDescent="0.25">
      <c r="B45" s="4">
        <v>153</v>
      </c>
      <c r="C45" s="3">
        <f t="shared" si="3"/>
        <v>21.536117991049043</v>
      </c>
      <c r="D45" s="3">
        <f t="shared" si="6"/>
        <v>20.595092059821294</v>
      </c>
      <c r="E45" s="3">
        <f t="shared" si="7"/>
        <v>6.2965515301530059</v>
      </c>
    </row>
    <row r="46" spans="2:5" x14ac:dyDescent="0.25">
      <c r="B46" s="4">
        <v>154</v>
      </c>
      <c r="C46" s="3">
        <f t="shared" si="3"/>
        <v>23.193263533413468</v>
      </c>
      <c r="D46" s="3">
        <f t="shared" si="6"/>
        <v>22.294795838473398</v>
      </c>
      <c r="E46" s="3">
        <f t="shared" si="7"/>
        <v>6.3929298331169209</v>
      </c>
    </row>
    <row r="47" spans="2:5" x14ac:dyDescent="0.25">
      <c r="B47" s="4">
        <v>155</v>
      </c>
      <c r="C47" s="3">
        <f t="shared" si="3"/>
        <v>25.053270502342194</v>
      </c>
      <c r="D47" s="3">
        <f t="shared" si="6"/>
        <v>24.199601011218423</v>
      </c>
      <c r="E47" s="3">
        <f t="shared" si="7"/>
        <v>6.4842635481113637</v>
      </c>
    </row>
    <row r="48" spans="2:5" x14ac:dyDescent="0.25">
      <c r="B48" s="4">
        <v>156</v>
      </c>
      <c r="C48" s="3">
        <f t="shared" si="3"/>
        <v>27.150642306684617</v>
      </c>
      <c r="D48" s="3">
        <f t="shared" si="6"/>
        <v>26.344152195824346</v>
      </c>
      <c r="E48" s="3">
        <f t="shared" si="7"/>
        <v>6.5683348535816775</v>
      </c>
    </row>
    <row r="49" spans="2:5" x14ac:dyDescent="0.25">
      <c r="B49" s="4">
        <v>157</v>
      </c>
      <c r="C49" s="3">
        <f t="shared" si="3"/>
        <v>29.527542966784043</v>
      </c>
      <c r="D49" s="3">
        <f t="shared" si="6"/>
        <v>28.770753953494182</v>
      </c>
      <c r="E49" s="3">
        <f t="shared" si="7"/>
        <v>6.6422519225618517</v>
      </c>
    </row>
    <row r="50" spans="2:5" x14ac:dyDescent="0.25">
      <c r="B50" s="4">
        <v>158</v>
      </c>
      <c r="C50" s="3">
        <f t="shared" si="3"/>
        <v>32.235932585676515</v>
      </c>
      <c r="D50" s="3">
        <f t="shared" si="6"/>
        <v>31.53150011609619</v>
      </c>
      <c r="E50" s="3">
        <f t="shared" si="7"/>
        <v>6.7022272489753085</v>
      </c>
    </row>
    <row r="51" spans="2:5" x14ac:dyDescent="0.25">
      <c r="B51" s="4">
        <v>159</v>
      </c>
      <c r="C51" s="3">
        <f t="shared" si="3"/>
        <v>35.340431013682576</v>
      </c>
      <c r="D51" s="3">
        <f t="shared" si="6"/>
        <v>34.691127757787697</v>
      </c>
      <c r="E51" s="3">
        <f t="shared" si="7"/>
        <v>6.7432721378948655</v>
      </c>
    </row>
    <row r="52" spans="2:5" x14ac:dyDescent="0.25">
      <c r="B52" s="4">
        <v>160</v>
      </c>
      <c r="C52" s="3">
        <f t="shared" si="3"/>
        <v>38.922207960669951</v>
      </c>
      <c r="D52" s="3">
        <f t="shared" si="6"/>
        <v>38.33089216402125</v>
      </c>
      <c r="E52" s="3">
        <f t="shared" si="7"/>
        <v>6.7587704831436239</v>
      </c>
    </row>
  </sheetData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20° CPC branch</vt:lpstr>
      <vt:lpstr>Preliminaries</vt:lpstr>
    </vt:vector>
  </TitlesOfParts>
  <Company>FISBA AG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Rehn Henning</dc:creator>
  <cp:lastModifiedBy>Julius Muschaweck</cp:lastModifiedBy>
  <dcterms:created xsi:type="dcterms:W3CDTF">2024-04-15T14:15:36Z</dcterms:created>
  <dcterms:modified xsi:type="dcterms:W3CDTF">2025-03-01T07:42:54Z</dcterms:modified>
</cp:coreProperties>
</file>