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ptik\Calculus\Theory\"/>
    </mc:Choice>
  </mc:AlternateContent>
  <xr:revisionPtr revIDLastSave="0" documentId="13_ncr:1_{74FED5E0-01B2-4524-B0D5-276673E75E18}" xr6:coauthVersionLast="47" xr6:coauthVersionMax="47" xr10:uidLastSave="{00000000-0000-0000-0000-000000000000}"/>
  <bookViews>
    <workbookView xWindow="-103" yWindow="-103" windowWidth="33120" windowHeight="18000" activeTab="2" xr2:uid="{EE648DE1-C329-481F-9FF3-05BC5690A2BD}"/>
  </bookViews>
  <sheets>
    <sheet name="Tabelle1" sheetId="1" r:id="rId1"/>
    <sheet name="Tabelle2" sheetId="2" r:id="rId2"/>
    <sheet name="calc" sheetId="3" r:id="rId3"/>
  </sheets>
  <definedNames>
    <definedName name="solver_adj" localSheetId="2" hidden="1">calc!$C$8:$C$18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st" localSheetId="2" hidden="1">1</definedName>
    <definedName name="solver_itr" localSheetId="2" hidden="1">2147483647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0</definedName>
    <definedName name="solver_nwt" localSheetId="2" hidden="1">1</definedName>
    <definedName name="solver_opt" localSheetId="2" hidden="1">calc!$L$4</definedName>
    <definedName name="solver_pre" localSheetId="2" hidden="1">0.000001</definedName>
    <definedName name="solver_rbv" localSheetId="2" hidden="1">1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2</definedName>
    <definedName name="solver_val" localSheetId="2" hidden="1">0</definedName>
    <definedName name="solver_ver" localSheetId="2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" i="3" l="1"/>
  <c r="R9" i="3"/>
  <c r="R10" i="3"/>
  <c r="R11" i="3"/>
  <c r="R12" i="3"/>
  <c r="R13" i="3"/>
  <c r="R14" i="3"/>
  <c r="R15" i="3"/>
  <c r="R16" i="3"/>
  <c r="R17" i="3"/>
  <c r="R18" i="3"/>
  <c r="R8" i="3"/>
  <c r="P9" i="3"/>
  <c r="P10" i="3"/>
  <c r="P11" i="3"/>
  <c r="P12" i="3"/>
  <c r="P13" i="3"/>
  <c r="P14" i="3"/>
  <c r="P15" i="3"/>
  <c r="P16" i="3"/>
  <c r="P17" i="3"/>
  <c r="P18" i="3"/>
  <c r="M9" i="3"/>
  <c r="N9" i="3" s="1"/>
  <c r="M10" i="3"/>
  <c r="N10" i="3" s="1"/>
  <c r="M11" i="3"/>
  <c r="N11" i="3" s="1"/>
  <c r="M12" i="3"/>
  <c r="N12" i="3" s="1"/>
  <c r="M13" i="3"/>
  <c r="N13" i="3" s="1"/>
  <c r="M14" i="3"/>
  <c r="N14" i="3" s="1"/>
  <c r="M15" i="3"/>
  <c r="N15" i="3" s="1"/>
  <c r="M16" i="3"/>
  <c r="N16" i="3" s="1"/>
  <c r="M17" i="3"/>
  <c r="N17" i="3" s="1"/>
  <c r="M18" i="3"/>
  <c r="N18" i="3" s="1"/>
  <c r="M8" i="3"/>
  <c r="N8" i="3" s="1"/>
  <c r="S12" i="3" s="1"/>
  <c r="H9" i="3"/>
  <c r="I9" i="3" s="1"/>
  <c r="H10" i="3"/>
  <c r="I10" i="3" s="1"/>
  <c r="H11" i="3"/>
  <c r="I11" i="3" s="1"/>
  <c r="H12" i="3"/>
  <c r="I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D9" i="3"/>
  <c r="E9" i="3" s="1"/>
  <c r="D10" i="3"/>
  <c r="E10" i="3" s="1"/>
  <c r="D11" i="3"/>
  <c r="E11" i="3" s="1"/>
  <c r="D12" i="3"/>
  <c r="E12" i="3" s="1"/>
  <c r="D13" i="3"/>
  <c r="E13" i="3" s="1"/>
  <c r="D14" i="3"/>
  <c r="E14" i="3" s="1"/>
  <c r="D15" i="3"/>
  <c r="E15" i="3" s="1"/>
  <c r="D16" i="3"/>
  <c r="E16" i="3" s="1"/>
  <c r="D17" i="3"/>
  <c r="E17" i="3" s="1"/>
  <c r="D18" i="3"/>
  <c r="E18" i="3" s="1"/>
  <c r="H8" i="3"/>
  <c r="J8" i="3" s="1"/>
  <c r="D8" i="3"/>
  <c r="F8" i="3" s="1"/>
  <c r="R26" i="1"/>
  <c r="D9" i="2"/>
  <c r="D10" i="2"/>
  <c r="D11" i="2"/>
  <c r="D12" i="2"/>
  <c r="D13" i="2"/>
  <c r="D14" i="2"/>
  <c r="D15" i="2"/>
  <c r="D16" i="2"/>
  <c r="D17" i="2"/>
  <c r="D18" i="2"/>
  <c r="D8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4" i="2"/>
  <c r="F9" i="3" l="1"/>
  <c r="G9" i="3" s="1"/>
  <c r="S17" i="3"/>
  <c r="S18" i="3"/>
  <c r="S15" i="3"/>
  <c r="S14" i="3"/>
  <c r="S13" i="3"/>
  <c r="S11" i="3"/>
  <c r="S10" i="3"/>
  <c r="S8" i="3"/>
  <c r="S9" i="3"/>
  <c r="S16" i="3"/>
  <c r="J16" i="3"/>
  <c r="K16" i="3" s="1"/>
  <c r="J12" i="3"/>
  <c r="K12" i="3" s="1"/>
  <c r="I8" i="3"/>
  <c r="K8" i="3" s="1"/>
  <c r="J15" i="3"/>
  <c r="K15" i="3" s="1"/>
  <c r="J11" i="3"/>
  <c r="K11" i="3" s="1"/>
  <c r="J18" i="3"/>
  <c r="K18" i="3" s="1"/>
  <c r="J14" i="3"/>
  <c r="K14" i="3" s="1"/>
  <c r="J10" i="3"/>
  <c r="K10" i="3" s="1"/>
  <c r="J17" i="3"/>
  <c r="K17" i="3" s="1"/>
  <c r="J13" i="3"/>
  <c r="K13" i="3" s="1"/>
  <c r="J9" i="3"/>
  <c r="K9" i="3" s="1"/>
  <c r="O12" i="3"/>
  <c r="F16" i="3"/>
  <c r="G16" i="3" s="1"/>
  <c r="F12" i="3"/>
  <c r="G12" i="3" s="1"/>
  <c r="E8" i="3"/>
  <c r="G8" i="3" s="1"/>
  <c r="F15" i="3"/>
  <c r="G15" i="3" s="1"/>
  <c r="F11" i="3"/>
  <c r="G11" i="3" s="1"/>
  <c r="F18" i="3"/>
  <c r="G18" i="3" s="1"/>
  <c r="F14" i="3"/>
  <c r="G14" i="3" s="1"/>
  <c r="F10" i="3"/>
  <c r="G10" i="3" s="1"/>
  <c r="F17" i="3"/>
  <c r="G17" i="3" s="1"/>
  <c r="F13" i="3"/>
  <c r="G13" i="3" s="1"/>
  <c r="O8" i="3"/>
  <c r="Q9" i="3"/>
  <c r="Q17" i="3"/>
  <c r="Q12" i="3"/>
  <c r="Q10" i="3"/>
  <c r="Q18" i="3"/>
  <c r="Q11" i="3"/>
  <c r="Q8" i="3"/>
  <c r="Q13" i="3"/>
  <c r="Q14" i="3"/>
  <c r="Q15" i="3"/>
  <c r="Q16" i="3"/>
  <c r="O11" i="3"/>
  <c r="O18" i="3"/>
  <c r="O13" i="3"/>
  <c r="O10" i="3"/>
  <c r="O16" i="3"/>
  <c r="O9" i="3"/>
  <c r="O15" i="3"/>
  <c r="O17" i="3"/>
  <c r="O14" i="3"/>
  <c r="R33" i="1"/>
  <c r="R31" i="1"/>
  <c r="R28" i="1"/>
  <c r="G38" i="1"/>
  <c r="G37" i="1"/>
  <c r="G39" i="1"/>
  <c r="L14" i="3" l="1"/>
  <c r="L13" i="3"/>
  <c r="L12" i="3"/>
  <c r="L8" i="3"/>
  <c r="L16" i="3"/>
  <c r="L18" i="3"/>
  <c r="L9" i="3"/>
  <c r="L10" i="3"/>
  <c r="L11" i="3"/>
  <c r="L15" i="3"/>
  <c r="L17" i="3"/>
  <c r="L4" i="3" l="1"/>
</calcChain>
</file>

<file path=xl/sharedStrings.xml><?xml version="1.0" encoding="utf-8"?>
<sst xmlns="http://schemas.openxmlformats.org/spreadsheetml/2006/main" count="65" uniqueCount="45">
  <si>
    <t>#</t>
  </si>
  <si>
    <t>Type</t>
  </si>
  <si>
    <t>Int1</t>
  </si>
  <si>
    <t>Int2</t>
  </si>
  <si>
    <t>Hx</t>
  </si>
  <si>
    <t>Hy</t>
  </si>
  <si>
    <t>Px</t>
  </si>
  <si>
    <t>Py</t>
  </si>
  <si>
    <t>Ex</t>
  </si>
  <si>
    <t>Ey</t>
  </si>
  <si>
    <t>Target</t>
  </si>
  <si>
    <t>Weight</t>
  </si>
  <si>
    <t>Value</t>
  </si>
  <si>
    <t>Contrib</t>
  </si>
  <si>
    <t>CONF</t>
  </si>
  <si>
    <t>BLNK</t>
  </si>
  <si>
    <t>Marginal</t>
  </si>
  <si>
    <t>RAID</t>
  </si>
  <si>
    <t>Chief</t>
  </si>
  <si>
    <t>entrance</t>
  </si>
  <si>
    <t>r</t>
  </si>
  <si>
    <t>exit</t>
  </si>
  <si>
    <t>R</t>
  </si>
  <si>
    <t>D</t>
  </si>
  <si>
    <t>length</t>
  </si>
  <si>
    <t>n</t>
  </si>
  <si>
    <t>faktor</t>
  </si>
  <si>
    <t>Result</t>
  </si>
  <si>
    <t>U</t>
  </si>
  <si>
    <t>h</t>
  </si>
  <si>
    <t>t</t>
  </si>
  <si>
    <t>O1</t>
  </si>
  <si>
    <t>O2</t>
  </si>
  <si>
    <t>sum</t>
  </si>
  <si>
    <t>h+dh</t>
  </si>
  <si>
    <t>diff</t>
  </si>
  <si>
    <t>delta</t>
  </si>
  <si>
    <t>h-dh</t>
  </si>
  <si>
    <t>theta</t>
  </si>
  <si>
    <t>Solver</t>
  </si>
  <si>
    <t>Factor</t>
  </si>
  <si>
    <t>n^2</t>
  </si>
  <si>
    <t>Approx</t>
  </si>
  <si>
    <t>t=0.5 D</t>
  </si>
  <si>
    <t>t=0.99D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</si>
</sst>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0&quot; mm2sr&quot;"/>
    <numFmt numFmtId="166" formatCode="0.0&quot; mm2sr&quot;"/>
    <numFmt numFmtId="167" formatCode="0.00\ "/>
    <numFmt numFmtId="168" formatCode="0.000"/>
    <numFmt numFmtId="169" formatCode="0.0\°"/>
    <numFmt numFmtId="170" formatCode="0\°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6100"/>
      <name val="Arial"/>
      <family val="2"/>
    </font>
    <font>
      <sz val="11"/>
      <color rgb="FF3F3F7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0" applyNumberFormat="0" applyBorder="0" applyAlignment="0" applyProtection="0"/>
  </cellStyleXfs>
  <cellXfs count="14">
    <xf numFmtId="0" fontId="0" fillId="0" borderId="0" xfId="0"/>
    <xf numFmtId="164" fontId="0" fillId="0" borderId="0" xfId="0" applyNumberFormat="1"/>
    <xf numFmtId="164" fontId="1" fillId="4" borderId="0" xfId="3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1" fillId="4" borderId="0" xfId="3" applyNumberFormat="1" applyAlignment="1">
      <alignment horizontal="center"/>
    </xf>
    <xf numFmtId="166" fontId="1" fillId="4" borderId="0" xfId="3" applyNumberFormat="1" applyAlignment="1">
      <alignment horizontal="center"/>
    </xf>
    <xf numFmtId="2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3" fillId="3" borderId="1" xfId="2" applyNumberFormat="1" applyAlignment="1">
      <alignment horizontal="center"/>
    </xf>
    <xf numFmtId="2" fontId="3" fillId="3" borderId="1" xfId="2" applyNumberFormat="1" applyAlignment="1">
      <alignment horizontal="center"/>
    </xf>
    <xf numFmtId="169" fontId="0" fillId="0" borderId="0" xfId="0" applyNumberFormat="1" applyAlignment="1">
      <alignment horizontal="center"/>
    </xf>
    <xf numFmtId="0" fontId="2" fillId="2" borderId="0" xfId="1" applyAlignment="1">
      <alignment horizontal="center"/>
    </xf>
    <xf numFmtId="170" fontId="0" fillId="0" borderId="0" xfId="0" applyNumberFormat="1" applyAlignment="1">
      <alignment horizontal="center"/>
    </xf>
  </cellXfs>
  <cellStyles count="4">
    <cellStyle name="40 % - Akzent1" xfId="3" builtinId="31"/>
    <cellStyle name="Eingabe" xfId="2" builtinId="20"/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Tabelle2!$C$8:$C$18</c:f>
              <c:numCache>
                <c:formatCode>0.0</c:formatCode>
                <c:ptCount val="11"/>
                <c:pt idx="0">
                  <c:v>1</c:v>
                </c:pt>
                <c:pt idx="1">
                  <c:v>1.1000000000000001</c:v>
                </c:pt>
                <c:pt idx="2">
                  <c:v>1.2</c:v>
                </c:pt>
                <c:pt idx="3">
                  <c:v>1.3</c:v>
                </c:pt>
                <c:pt idx="4">
                  <c:v>1.4</c:v>
                </c:pt>
                <c:pt idx="5">
                  <c:v>1.5</c:v>
                </c:pt>
                <c:pt idx="6">
                  <c:v>1.6</c:v>
                </c:pt>
                <c:pt idx="7">
                  <c:v>1.7</c:v>
                </c:pt>
                <c:pt idx="8">
                  <c:v>1.8</c:v>
                </c:pt>
                <c:pt idx="9">
                  <c:v>1.9</c:v>
                </c:pt>
                <c:pt idx="10">
                  <c:v>2</c:v>
                </c:pt>
              </c:numCache>
            </c:numRef>
          </c:xVal>
          <c:yVal>
            <c:numRef>
              <c:f>Tabelle2!$D$8:$D$18</c:f>
              <c:numCache>
                <c:formatCode>0.0</c:formatCode>
                <c:ptCount val="11"/>
                <c:pt idx="0">
                  <c:v>1</c:v>
                </c:pt>
                <c:pt idx="1">
                  <c:v>1.0975056689342404</c:v>
                </c:pt>
                <c:pt idx="2">
                  <c:v>1.190082644628099</c:v>
                </c:pt>
                <c:pt idx="3">
                  <c:v>1.2778827977315692</c:v>
                </c:pt>
                <c:pt idx="4">
                  <c:v>1.3611111111111114</c:v>
                </c:pt>
                <c:pt idx="5">
                  <c:v>1.44</c:v>
                </c:pt>
                <c:pt idx="6">
                  <c:v>1.5147928994082842</c:v>
                </c:pt>
                <c:pt idx="7">
                  <c:v>1.5857338820301778</c:v>
                </c:pt>
                <c:pt idx="8">
                  <c:v>1.6530612244897962</c:v>
                </c:pt>
                <c:pt idx="9">
                  <c:v>1.7170035671819261</c:v>
                </c:pt>
                <c:pt idx="10">
                  <c:v>1.7777777777777777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2F-4A84-839B-014FD12863DD}"/>
            </c:ext>
          </c:extLst>
        </c:ser>
        <c:ser>
          <c:idx val="1"/>
          <c:order val="1"/>
          <c:tx>
            <c:v>LT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Tabelle2!$L$4:$L$25</c:f>
              <c:numCache>
                <c:formatCode>0.00\ </c:formatCode>
                <c:ptCount val="22"/>
                <c:pt idx="0">
                  <c:v>1</c:v>
                </c:pt>
                <c:pt idx="1">
                  <c:v>1.0476190476190477</c:v>
                </c:pt>
                <c:pt idx="2">
                  <c:v>1.0952380952380953</c:v>
                </c:pt>
                <c:pt idx="3">
                  <c:v>1.1428571428571428</c:v>
                </c:pt>
                <c:pt idx="4">
                  <c:v>1.1904761904761905</c:v>
                </c:pt>
                <c:pt idx="5">
                  <c:v>1.2380952380952381</c:v>
                </c:pt>
                <c:pt idx="6">
                  <c:v>1.2857142857142856</c:v>
                </c:pt>
                <c:pt idx="7">
                  <c:v>1.3333333333333333</c:v>
                </c:pt>
                <c:pt idx="8">
                  <c:v>1.3809523809523809</c:v>
                </c:pt>
                <c:pt idx="9">
                  <c:v>1.4285714285714286</c:v>
                </c:pt>
                <c:pt idx="10">
                  <c:v>1.4761904761904763</c:v>
                </c:pt>
                <c:pt idx="11">
                  <c:v>1.5238095238095237</c:v>
                </c:pt>
                <c:pt idx="12">
                  <c:v>1.5714285714285714</c:v>
                </c:pt>
                <c:pt idx="13">
                  <c:v>1.6190476190476191</c:v>
                </c:pt>
                <c:pt idx="14">
                  <c:v>1.6666666666666665</c:v>
                </c:pt>
                <c:pt idx="15">
                  <c:v>1.7142857142857144</c:v>
                </c:pt>
                <c:pt idx="16">
                  <c:v>1.7619047619047619</c:v>
                </c:pt>
                <c:pt idx="17">
                  <c:v>1.8095238095238095</c:v>
                </c:pt>
                <c:pt idx="18">
                  <c:v>1.8571428571428572</c:v>
                </c:pt>
                <c:pt idx="19">
                  <c:v>1.9047619047619047</c:v>
                </c:pt>
                <c:pt idx="20">
                  <c:v>1.9523809523809523</c:v>
                </c:pt>
                <c:pt idx="21">
                  <c:v>2</c:v>
                </c:pt>
              </c:numCache>
            </c:numRef>
          </c:xVal>
          <c:yVal>
            <c:numRef>
              <c:f>Tabelle2!$N$4:$N$25</c:f>
              <c:numCache>
                <c:formatCode>0.0</c:formatCode>
                <c:ptCount val="22"/>
                <c:pt idx="0">
                  <c:v>1</c:v>
                </c:pt>
                <c:pt idx="1">
                  <c:v>1.0421662962393177</c:v>
                </c:pt>
                <c:pt idx="2">
                  <c:v>1.0784627458964919</c:v>
                </c:pt>
                <c:pt idx="3">
                  <c:v>1.1092161877136932</c:v>
                </c:pt>
                <c:pt idx="4">
                  <c:v>1.1359705940309941</c:v>
                </c:pt>
                <c:pt idx="5">
                  <c:v>1.1593826090342962</c:v>
                </c:pt>
                <c:pt idx="6">
                  <c:v>1.1796863490783589</c:v>
                </c:pt>
                <c:pt idx="7">
                  <c:v>1.1978510571424583</c:v>
                </c:pt>
                <c:pt idx="8">
                  <c:v>1.2143015500908358</c:v>
                </c:pt>
                <c:pt idx="9">
                  <c:v>1.2290789278240306</c:v>
                </c:pt>
                <c:pt idx="10">
                  <c:v>1.2427322732664374</c:v>
                </c:pt>
                <c:pt idx="11">
                  <c:v>1.2552443487277309</c:v>
                </c:pt>
                <c:pt idx="12">
                  <c:v>1.2668373435584313</c:v>
                </c:pt>
                <c:pt idx="13">
                  <c:v>1.2768936724656361</c:v>
                </c:pt>
                <c:pt idx="14">
                  <c:v>1.286715949574126</c:v>
                </c:pt>
                <c:pt idx="15">
                  <c:v>1.2957954831166256</c:v>
                </c:pt>
                <c:pt idx="16">
                  <c:v>1.304197521952086</c:v>
                </c:pt>
                <c:pt idx="17">
                  <c:v>1.3119091926556585</c:v>
                </c:pt>
                <c:pt idx="18">
                  <c:v>1.3190462177835105</c:v>
                </c:pt>
                <c:pt idx="19">
                  <c:v>1.3257446769028298</c:v>
                </c:pt>
                <c:pt idx="20">
                  <c:v>1.3321818200127948</c:v>
                </c:pt>
                <c:pt idx="21">
                  <c:v>1.338381251409025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62F-4A84-839B-014FD12863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739039"/>
        <c:axId val="120740287"/>
      </c:scatterChart>
      <c:valAx>
        <c:axId val="120739039"/>
        <c:scaling>
          <c:orientation val="minMax"/>
          <c:max val="2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0740287"/>
        <c:crosses val="autoZero"/>
        <c:crossBetween val="midCat"/>
      </c:valAx>
      <c:valAx>
        <c:axId val="120740287"/>
        <c:scaling>
          <c:orientation val="minMax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07390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14563803326186"/>
          <c:y val="5.0925925925925923E-2"/>
          <c:w val="0.77547951334698384"/>
          <c:h val="0.73124300638890727"/>
        </c:manualLayout>
      </c:layout>
      <c:scatterChart>
        <c:scatterStyle val="smoothMarker"/>
        <c:varyColors val="0"/>
        <c:ser>
          <c:idx val="0"/>
          <c:order val="0"/>
          <c:tx>
            <c:v>Fermat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calc!$B$8:$B$18</c:f>
              <c:numCache>
                <c:formatCode>General</c:formatCode>
                <c:ptCount val="11"/>
                <c:pt idx="0" formatCode="0.0">
                  <c:v>1</c:v>
                </c:pt>
                <c:pt idx="1">
                  <c:v>1.1000000000000001</c:v>
                </c:pt>
                <c:pt idx="2" formatCode="0.0">
                  <c:v>1.2</c:v>
                </c:pt>
                <c:pt idx="3">
                  <c:v>1.3</c:v>
                </c:pt>
                <c:pt idx="4" formatCode="0.0">
                  <c:v>1.4</c:v>
                </c:pt>
                <c:pt idx="5">
                  <c:v>1.5</c:v>
                </c:pt>
                <c:pt idx="6" formatCode="0.0">
                  <c:v>1.6</c:v>
                </c:pt>
                <c:pt idx="7">
                  <c:v>1.7</c:v>
                </c:pt>
                <c:pt idx="8" formatCode="0.0">
                  <c:v>1.8</c:v>
                </c:pt>
                <c:pt idx="9">
                  <c:v>1.9</c:v>
                </c:pt>
                <c:pt idx="10" formatCode="0.0">
                  <c:v>2</c:v>
                </c:pt>
              </c:numCache>
            </c:numRef>
          </c:xVal>
          <c:yVal>
            <c:numRef>
              <c:f>calc!$N$8:$N$18</c:f>
              <c:numCache>
                <c:formatCode>0.00" mm2sr"</c:formatCode>
                <c:ptCount val="11"/>
                <c:pt idx="0" formatCode="0.0&quot; mm2sr&quot;">
                  <c:v>0.5805633021431732</c:v>
                </c:pt>
                <c:pt idx="1">
                  <c:v>0.63689992403971696</c:v>
                </c:pt>
                <c:pt idx="2">
                  <c:v>0.68984843641617699</c:v>
                </c:pt>
                <c:pt idx="3">
                  <c:v>0.73953236691196833</c:v>
                </c:pt>
                <c:pt idx="4">
                  <c:v>0.78612216141004265</c:v>
                </c:pt>
                <c:pt idx="5">
                  <c:v>0.82980149421483829</c:v>
                </c:pt>
                <c:pt idx="6">
                  <c:v>0.8707656423298078</c:v>
                </c:pt>
                <c:pt idx="7">
                  <c:v>0.90921032668711899</c:v>
                </c:pt>
                <c:pt idx="8">
                  <c:v>0.94531457846741662</c:v>
                </c:pt>
                <c:pt idx="9">
                  <c:v>0.97925843186994255</c:v>
                </c:pt>
                <c:pt idx="10">
                  <c:v>1.0112029229903026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02-4991-B768-B4AA3D003196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calc!$B$8:$B$18</c:f>
              <c:numCache>
                <c:formatCode>General</c:formatCode>
                <c:ptCount val="11"/>
                <c:pt idx="0" formatCode="0.0">
                  <c:v>1</c:v>
                </c:pt>
                <c:pt idx="1">
                  <c:v>1.1000000000000001</c:v>
                </c:pt>
                <c:pt idx="2" formatCode="0.0">
                  <c:v>1.2</c:v>
                </c:pt>
                <c:pt idx="3">
                  <c:v>1.3</c:v>
                </c:pt>
                <c:pt idx="4" formatCode="0.0">
                  <c:v>1.4</c:v>
                </c:pt>
                <c:pt idx="5">
                  <c:v>1.5</c:v>
                </c:pt>
                <c:pt idx="6" formatCode="0.0">
                  <c:v>1.6</c:v>
                </c:pt>
                <c:pt idx="7">
                  <c:v>1.7</c:v>
                </c:pt>
                <c:pt idx="8" formatCode="0.0">
                  <c:v>1.8</c:v>
                </c:pt>
                <c:pt idx="9">
                  <c:v>1.9</c:v>
                </c:pt>
                <c:pt idx="10" formatCode="0.0">
                  <c:v>2</c:v>
                </c:pt>
              </c:numCache>
            </c:numRef>
          </c:xVal>
          <c:yVal>
            <c:numRef>
              <c:f>calc!$Q$8:$Q$18</c:f>
              <c:numCache>
                <c:formatCode>0.00</c:formatCode>
                <c:ptCount val="11"/>
                <c:pt idx="0">
                  <c:v>0.5805633021431732</c:v>
                </c:pt>
                <c:pt idx="1">
                  <c:v>0.63717151527731486</c:v>
                </c:pt>
                <c:pt idx="2">
                  <c:v>0.69091830998856962</c:v>
                </c:pt>
                <c:pt idx="3">
                  <c:v>0.74189185680299652</c:v>
                </c:pt>
                <c:pt idx="4">
                  <c:v>0.79021116125043034</c:v>
                </c:pt>
                <c:pt idx="5">
                  <c:v>0.83601115508616941</c:v>
                </c:pt>
                <c:pt idx="6">
                  <c:v>0.87943316774350511</c:v>
                </c:pt>
                <c:pt idx="7">
                  <c:v>0.92061889887175308</c:v>
                </c:pt>
                <c:pt idx="8">
                  <c:v>0.95970668313463336</c:v>
                </c:pt>
                <c:pt idx="9">
                  <c:v>0.99682926075474676</c:v>
                </c:pt>
                <c:pt idx="10">
                  <c:v>1.032112537143419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902-4991-B768-B4AA3D003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5488895"/>
        <c:axId val="1503193183"/>
      </c:scatterChart>
      <c:valAx>
        <c:axId val="1565488895"/>
        <c:scaling>
          <c:orientation val="minMax"/>
          <c:max val="2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03193183"/>
        <c:crosses val="autoZero"/>
        <c:crossBetween val="midCat"/>
      </c:valAx>
      <c:valAx>
        <c:axId val="1503193183"/>
        <c:scaling>
          <c:orientation val="minMax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Lighttube etendue</a:t>
                </a:r>
              </a:p>
            </c:rich>
          </c:tx>
          <c:layout>
            <c:manualLayout>
              <c:xMode val="edge"/>
              <c:yMode val="edge"/>
              <c:x val="1.4110686281420572E-2"/>
              <c:y val="0.29526838556945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&quot; mm2sr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654888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30293088363953"/>
          <c:y val="5.5555555555555552E-2"/>
          <c:w val="0.81954440069991252"/>
          <c:h val="0.7435032079323418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calc!$B$8:$B$18</c:f>
              <c:numCache>
                <c:formatCode>General</c:formatCode>
                <c:ptCount val="11"/>
                <c:pt idx="0" formatCode="0.0">
                  <c:v>1</c:v>
                </c:pt>
                <c:pt idx="1">
                  <c:v>1.1000000000000001</c:v>
                </c:pt>
                <c:pt idx="2" formatCode="0.0">
                  <c:v>1.2</c:v>
                </c:pt>
                <c:pt idx="3">
                  <c:v>1.3</c:v>
                </c:pt>
                <c:pt idx="4" formatCode="0.0">
                  <c:v>1.4</c:v>
                </c:pt>
                <c:pt idx="5">
                  <c:v>1.5</c:v>
                </c:pt>
                <c:pt idx="6" formatCode="0.0">
                  <c:v>1.6</c:v>
                </c:pt>
                <c:pt idx="7">
                  <c:v>1.7</c:v>
                </c:pt>
                <c:pt idx="8" formatCode="0.0">
                  <c:v>1.8</c:v>
                </c:pt>
                <c:pt idx="9">
                  <c:v>1.9</c:v>
                </c:pt>
                <c:pt idx="10" formatCode="0.0">
                  <c:v>2</c:v>
                </c:pt>
              </c:numCache>
            </c:numRef>
          </c:xVal>
          <c:yVal>
            <c:numRef>
              <c:f>calc!$M$8:$M$18</c:f>
              <c:numCache>
                <c:formatCode>0.0\°</c:formatCode>
                <c:ptCount val="11"/>
                <c:pt idx="0" formatCode="0\°">
                  <c:v>14.036222957396298</c:v>
                </c:pt>
                <c:pt idx="1">
                  <c:v>14.716140572092014</c:v>
                </c:pt>
                <c:pt idx="2">
                  <c:v>15.330056653043538</c:v>
                </c:pt>
                <c:pt idx="3">
                  <c:v>15.886582163815582</c:v>
                </c:pt>
                <c:pt idx="4">
                  <c:v>16.393031660641171</c:v>
                </c:pt>
                <c:pt idx="5">
                  <c:v>16.855527020663381</c:v>
                </c:pt>
                <c:pt idx="6">
                  <c:v>17.279323710726469</c:v>
                </c:pt>
                <c:pt idx="7">
                  <c:v>17.668935308316723</c:v>
                </c:pt>
                <c:pt idx="8">
                  <c:v>18.028141148617141</c:v>
                </c:pt>
                <c:pt idx="9">
                  <c:v>18.360298581685115</c:v>
                </c:pt>
                <c:pt idx="10">
                  <c:v>18.668242045650739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78C-4892-B217-5BCBF40006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0803840"/>
        <c:axId val="1060809120"/>
      </c:scatterChart>
      <c:valAx>
        <c:axId val="1060803840"/>
        <c:scaling>
          <c:orientation val="minMax"/>
          <c:max val="2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latin typeface="+mn-lt"/>
                  </a:rPr>
                  <a:t>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60809120"/>
        <c:crosses val="autoZero"/>
        <c:crossBetween val="midCat"/>
      </c:valAx>
      <c:valAx>
        <c:axId val="1060809120"/>
        <c:scaling>
          <c:orientation val="minMax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Symbol" panose="05050102010706020507" pitchFamily="18" charset="2"/>
                    <a:ea typeface="+mn-ea"/>
                    <a:cs typeface="+mn-cs"/>
                  </a:defRPr>
                </a:pPr>
                <a:r>
                  <a:rPr lang="en-US">
                    <a:latin typeface="Symbol" panose="05050102010706020507" pitchFamily="18" charset="2"/>
                  </a:rPr>
                  <a:t>q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Symbol" panose="05050102010706020507" pitchFamily="18" charset="2"/>
                  <a:ea typeface="+mn-ea"/>
                  <a:cs typeface="+mn-cs"/>
                </a:defRPr>
              </a:pPr>
              <a:endParaRPr lang="de-DE"/>
            </a:p>
          </c:txPr>
        </c:title>
        <c:numFmt formatCode="0\°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60803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image" Target="../media/image2.png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0</xdr:row>
      <xdr:rowOff>133350</xdr:rowOff>
    </xdr:from>
    <xdr:to>
      <xdr:col>15</xdr:col>
      <xdr:colOff>65325</xdr:colOff>
      <xdr:row>20</xdr:row>
      <xdr:rowOff>55020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124A518-C4BB-1B77-86EA-9EB4CCA9E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38325" y="133350"/>
          <a:ext cx="10800000" cy="35411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442912</xdr:colOff>
      <xdr:row>5</xdr:row>
      <xdr:rowOff>95250</xdr:rowOff>
    </xdr:from>
    <xdr:to>
      <xdr:col>9</xdr:col>
      <xdr:colOff>823912</xdr:colOff>
      <xdr:row>20</xdr:row>
      <xdr:rowOff>123825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CCBEF4AD-0F67-EDC2-B8E4-5CDADE3972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310243</xdr:colOff>
      <xdr:row>18</xdr:row>
      <xdr:rowOff>175532</xdr:rowOff>
    </xdr:from>
    <xdr:to>
      <xdr:col>20</xdr:col>
      <xdr:colOff>629330</xdr:colOff>
      <xdr:row>37</xdr:row>
      <xdr:rowOff>138792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768EE65-531E-D9BB-3ADA-4A32DBEC68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676275</xdr:colOff>
      <xdr:row>18</xdr:row>
      <xdr:rowOff>142875</xdr:rowOff>
    </xdr:from>
    <xdr:to>
      <xdr:col>9</xdr:col>
      <xdr:colOff>763065</xdr:colOff>
      <xdr:row>41</xdr:row>
      <xdr:rowOff>67245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77621123-6842-D6F2-9EED-CFC26E14F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275" y="3400425"/>
          <a:ext cx="7630590" cy="4086795"/>
        </a:xfrm>
        <a:prstGeom prst="rect">
          <a:avLst/>
        </a:prstGeom>
      </xdr:spPr>
    </xdr:pic>
    <xdr:clientData/>
  </xdr:twoCellAnchor>
  <xdr:oneCellAnchor>
    <xdr:from>
      <xdr:col>5</xdr:col>
      <xdr:colOff>239486</xdr:colOff>
      <xdr:row>25</xdr:row>
      <xdr:rowOff>54428</xdr:rowOff>
    </xdr:from>
    <xdr:ext cx="258789" cy="264560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97631F50-9C1B-2FDB-C2DD-5C6633717774}"/>
            </a:ext>
          </a:extLst>
        </xdr:cNvPr>
        <xdr:cNvSpPr txBox="1"/>
      </xdr:nvSpPr>
      <xdr:spPr>
        <a:xfrm>
          <a:off x="4430486" y="4544785"/>
          <a:ext cx="2587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/>
            <a:t>h</a:t>
          </a:r>
        </a:p>
      </xdr:txBody>
    </xdr:sp>
    <xdr:clientData/>
  </xdr:oneCellAnchor>
  <xdr:twoCellAnchor>
    <xdr:from>
      <xdr:col>3</xdr:col>
      <xdr:colOff>402771</xdr:colOff>
      <xdr:row>42</xdr:row>
      <xdr:rowOff>117021</xdr:rowOff>
    </xdr:from>
    <xdr:to>
      <xdr:col>8</xdr:col>
      <xdr:colOff>783771</xdr:colOff>
      <xdr:row>57</xdr:row>
      <xdr:rowOff>166007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9FDC367-A701-974E-B137-C02165A767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AC0EC-3D51-41A4-984E-018247C655DE}">
  <dimension ref="C23:R39"/>
  <sheetViews>
    <sheetView workbookViewId="0">
      <selection activeCell="G39" sqref="G39"/>
    </sheetView>
  </sheetViews>
  <sheetFormatPr baseColWidth="10" defaultRowHeight="14.15" x14ac:dyDescent="0.35"/>
  <sheetData>
    <row r="23" spans="3:18" x14ac:dyDescent="0.35">
      <c r="C23" t="s">
        <v>0</v>
      </c>
      <c r="D23" t="s">
        <v>1</v>
      </c>
      <c r="E23" t="s">
        <v>2</v>
      </c>
      <c r="F23" t="s">
        <v>3</v>
      </c>
      <c r="G23" t="s">
        <v>4</v>
      </c>
      <c r="H23" t="s">
        <v>5</v>
      </c>
      <c r="I23" t="s">
        <v>6</v>
      </c>
      <c r="J23" t="s">
        <v>7</v>
      </c>
      <c r="K23" t="s">
        <v>8</v>
      </c>
      <c r="L23" t="s">
        <v>9</v>
      </c>
      <c r="M23" t="s">
        <v>10</v>
      </c>
      <c r="N23" t="s">
        <v>11</v>
      </c>
      <c r="O23" t="s">
        <v>12</v>
      </c>
      <c r="P23" t="s">
        <v>13</v>
      </c>
    </row>
    <row r="24" spans="3:18" x14ac:dyDescent="0.35">
      <c r="C24">
        <v>1</v>
      </c>
      <c r="D24" t="s">
        <v>14</v>
      </c>
      <c r="E24">
        <v>1</v>
      </c>
      <c r="F24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3:18" x14ac:dyDescent="0.35">
      <c r="C25">
        <v>2</v>
      </c>
      <c r="D25" t="s">
        <v>15</v>
      </c>
      <c r="E25" t="s">
        <v>16</v>
      </c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3:18" x14ac:dyDescent="0.35">
      <c r="C26">
        <v>3</v>
      </c>
      <c r="D26" t="s">
        <v>17</v>
      </c>
      <c r="E26">
        <v>1</v>
      </c>
      <c r="F26">
        <v>1</v>
      </c>
      <c r="G26" s="1">
        <v>0</v>
      </c>
      <c r="H26" s="1">
        <v>0</v>
      </c>
      <c r="I26" s="1">
        <v>0</v>
      </c>
      <c r="J26" s="1">
        <v>1</v>
      </c>
      <c r="K26" s="1">
        <v>0</v>
      </c>
      <c r="L26" s="1">
        <v>0</v>
      </c>
      <c r="M26" s="1">
        <v>0</v>
      </c>
      <c r="N26" s="1">
        <v>0</v>
      </c>
      <c r="O26" s="2">
        <v>14.036243467926401</v>
      </c>
      <c r="P26" s="1">
        <v>0</v>
      </c>
      <c r="R26" s="5">
        <f>(PI()*$E$37*SIN(RADIANS(O26)))^2</f>
        <v>0.58056496476995578</v>
      </c>
    </row>
    <row r="27" spans="3:18" x14ac:dyDescent="0.35">
      <c r="C27">
        <v>4</v>
      </c>
      <c r="D27" t="s">
        <v>15</v>
      </c>
      <c r="E27" t="s">
        <v>18</v>
      </c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3:18" x14ac:dyDescent="0.35">
      <c r="C28">
        <v>5</v>
      </c>
      <c r="D28" t="s">
        <v>17</v>
      </c>
      <c r="E28">
        <v>1</v>
      </c>
      <c r="F28">
        <v>1</v>
      </c>
      <c r="G28" s="1">
        <v>0</v>
      </c>
      <c r="H28" s="1">
        <v>1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2">
        <v>7.1250163489017897</v>
      </c>
      <c r="P28" s="1">
        <v>0</v>
      </c>
      <c r="R28" s="5">
        <f>(PI()*$E$38*SIN(RADIANS(O28)))^2</f>
        <v>0.60736027083626687</v>
      </c>
    </row>
    <row r="29" spans="3:18" x14ac:dyDescent="0.35">
      <c r="C29">
        <v>6</v>
      </c>
      <c r="D29" t="s">
        <v>14</v>
      </c>
      <c r="E29">
        <v>2</v>
      </c>
      <c r="F29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3:18" x14ac:dyDescent="0.35">
      <c r="C30">
        <v>7</v>
      </c>
      <c r="D30" t="s">
        <v>15</v>
      </c>
      <c r="E30" t="s">
        <v>16</v>
      </c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3:18" x14ac:dyDescent="0.35">
      <c r="C31">
        <v>8</v>
      </c>
      <c r="D31" t="s">
        <v>17</v>
      </c>
      <c r="E31">
        <v>1</v>
      </c>
      <c r="F31">
        <v>1</v>
      </c>
      <c r="G31" s="1">
        <v>0</v>
      </c>
      <c r="H31" s="1">
        <v>0</v>
      </c>
      <c r="I31" s="1">
        <v>0</v>
      </c>
      <c r="J31" s="1">
        <v>1</v>
      </c>
      <c r="K31" s="1">
        <v>0</v>
      </c>
      <c r="L31" s="1">
        <v>0</v>
      </c>
      <c r="M31" s="1">
        <v>0</v>
      </c>
      <c r="N31" s="1">
        <v>0</v>
      </c>
      <c r="O31" s="2">
        <v>17.858014298958999</v>
      </c>
      <c r="P31" s="1">
        <v>0</v>
      </c>
      <c r="R31" s="5">
        <f>(PI()*$E$37*SIN(RADIANS(O31)))^2</f>
        <v>0.9281363720357475</v>
      </c>
    </row>
    <row r="32" spans="3:18" x14ac:dyDescent="0.35">
      <c r="C32">
        <v>9</v>
      </c>
      <c r="D32" t="s">
        <v>15</v>
      </c>
      <c r="E32" t="s">
        <v>18</v>
      </c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3:18" x14ac:dyDescent="0.35">
      <c r="C33">
        <v>10</v>
      </c>
      <c r="D33" t="s">
        <v>17</v>
      </c>
      <c r="E33">
        <v>1</v>
      </c>
      <c r="F33">
        <v>1</v>
      </c>
      <c r="G33" s="1">
        <v>0</v>
      </c>
      <c r="H33" s="1">
        <v>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2">
        <v>9.1512202455175604</v>
      </c>
      <c r="P33" s="1">
        <v>0</v>
      </c>
      <c r="R33" s="5">
        <f>(PI()*$E$38*SIN(RADIANS(O33)))^2</f>
        <v>0.9985650736619196</v>
      </c>
    </row>
    <row r="34" spans="3:18" x14ac:dyDescent="0.35">
      <c r="C34">
        <v>11</v>
      </c>
      <c r="D34" t="s">
        <v>15</v>
      </c>
    </row>
    <row r="37" spans="3:18" x14ac:dyDescent="0.35">
      <c r="C37" s="3" t="s">
        <v>19</v>
      </c>
      <c r="D37" s="3" t="s">
        <v>20</v>
      </c>
      <c r="E37" s="4">
        <v>1</v>
      </c>
      <c r="G37" s="4">
        <f>(E37-E38)^2+E39^2</f>
        <v>65</v>
      </c>
    </row>
    <row r="38" spans="3:18" x14ac:dyDescent="0.35">
      <c r="C38" s="3" t="s">
        <v>21</v>
      </c>
      <c r="D38" s="3" t="s">
        <v>22</v>
      </c>
      <c r="E38" s="4">
        <v>2</v>
      </c>
      <c r="G38" s="4">
        <f>(E37+E38)^2+E39^2</f>
        <v>73</v>
      </c>
    </row>
    <row r="39" spans="3:18" x14ac:dyDescent="0.35">
      <c r="C39" s="3" t="s">
        <v>24</v>
      </c>
      <c r="D39" s="3" t="s">
        <v>23</v>
      </c>
      <c r="E39" s="4">
        <v>8</v>
      </c>
      <c r="G39" s="5">
        <f>(SQRT(G37)-SQRT(G38))^2*PI()^2/4</f>
        <v>0.57263248735587302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AACAA-F548-4895-89C6-9F269D44F6E7}">
  <dimension ref="C3:N28"/>
  <sheetViews>
    <sheetView workbookViewId="0">
      <selection activeCell="G29" sqref="G29"/>
    </sheetView>
  </sheetViews>
  <sheetFormatPr baseColWidth="10" defaultColWidth="11" defaultRowHeight="14.15" x14ac:dyDescent="0.35"/>
  <cols>
    <col min="1" max="16384" width="11" style="3"/>
  </cols>
  <sheetData>
    <row r="3" spans="3:14" x14ac:dyDescent="0.35">
      <c r="L3" s="8" t="s">
        <v>25</v>
      </c>
      <c r="M3" s="8" t="s">
        <v>27</v>
      </c>
    </row>
    <row r="4" spans="3:14" x14ac:dyDescent="0.35">
      <c r="L4" s="8">
        <v>1</v>
      </c>
      <c r="M4" s="8">
        <v>3.7713358955658949</v>
      </c>
      <c r="N4" s="4">
        <f>M4/$M$4</f>
        <v>1</v>
      </c>
    </row>
    <row r="5" spans="3:14" x14ac:dyDescent="0.35">
      <c r="L5" s="8">
        <v>1.0476190476190477</v>
      </c>
      <c r="M5" s="8">
        <v>3.9303591621562988</v>
      </c>
      <c r="N5" s="4">
        <f t="shared" ref="N5:N25" si="0">M5/$M$4</f>
        <v>1.0421662962393177</v>
      </c>
    </row>
    <row r="6" spans="3:14" x14ac:dyDescent="0.35">
      <c r="L6" s="8">
        <v>1.0952380952380953</v>
      </c>
      <c r="M6" s="8">
        <v>4.0672452656300004</v>
      </c>
      <c r="N6" s="4">
        <f t="shared" si="0"/>
        <v>1.0784627458964919</v>
      </c>
    </row>
    <row r="7" spans="3:14" x14ac:dyDescent="0.35">
      <c r="C7" s="3" t="s">
        <v>25</v>
      </c>
      <c r="D7" s="3" t="s">
        <v>26</v>
      </c>
      <c r="L7" s="8">
        <v>1.1428571428571428</v>
      </c>
      <c r="M7" s="8">
        <v>4.1832268246674094</v>
      </c>
      <c r="N7" s="4">
        <f t="shared" si="0"/>
        <v>1.1092161877136932</v>
      </c>
    </row>
    <row r="8" spans="3:14" x14ac:dyDescent="0.35">
      <c r="C8" s="4">
        <v>1</v>
      </c>
      <c r="D8" s="4">
        <f>(2*C8/(C8+1))^2</f>
        <v>1</v>
      </c>
      <c r="L8" s="8">
        <v>1.1904761904761905</v>
      </c>
      <c r="M8" s="8">
        <v>4.2841266775764009</v>
      </c>
      <c r="N8" s="4">
        <f t="shared" si="0"/>
        <v>1.1359705940309941</v>
      </c>
    </row>
    <row r="9" spans="3:14" x14ac:dyDescent="0.35">
      <c r="C9" s="4">
        <v>1.1000000000000001</v>
      </c>
      <c r="D9" s="4">
        <f t="shared" ref="D9:D18" si="1">(2*C9/(C9+1))^2</f>
        <v>1.0975056689342404</v>
      </c>
      <c r="L9" s="8">
        <v>1.2380952380952381</v>
      </c>
      <c r="M9" s="8">
        <v>4.372421250145881</v>
      </c>
      <c r="N9" s="4">
        <f t="shared" si="0"/>
        <v>1.1593826090342962</v>
      </c>
    </row>
    <row r="10" spans="3:14" x14ac:dyDescent="0.35">
      <c r="C10" s="4">
        <v>1.2</v>
      </c>
      <c r="D10" s="4">
        <f t="shared" si="1"/>
        <v>1.190082644628099</v>
      </c>
      <c r="L10" s="8">
        <v>1.2857142857142856</v>
      </c>
      <c r="M10" s="8">
        <v>4.4489934737882937</v>
      </c>
      <c r="N10" s="4">
        <f t="shared" si="0"/>
        <v>1.1796863490783589</v>
      </c>
    </row>
    <row r="11" spans="3:14" x14ac:dyDescent="0.35">
      <c r="C11" s="4">
        <v>1.3</v>
      </c>
      <c r="D11" s="4">
        <f t="shared" si="1"/>
        <v>1.2778827977315692</v>
      </c>
      <c r="L11" s="8">
        <v>1.3333333333333333</v>
      </c>
      <c r="M11" s="8">
        <v>4.517498689342907</v>
      </c>
      <c r="N11" s="4">
        <f t="shared" si="0"/>
        <v>1.1978510571424583</v>
      </c>
    </row>
    <row r="12" spans="3:14" x14ac:dyDescent="0.35">
      <c r="C12" s="4">
        <v>1.4</v>
      </c>
      <c r="D12" s="4">
        <f t="shared" si="1"/>
        <v>1.3611111111111114</v>
      </c>
      <c r="L12" s="8">
        <v>1.3809523809523809</v>
      </c>
      <c r="M12" s="8">
        <v>4.5795390238988771</v>
      </c>
      <c r="N12" s="4">
        <f t="shared" si="0"/>
        <v>1.2143015500908358</v>
      </c>
    </row>
    <row r="13" spans="3:14" x14ac:dyDescent="0.35">
      <c r="C13" s="4">
        <v>1.5</v>
      </c>
      <c r="D13" s="4">
        <f t="shared" si="1"/>
        <v>1.44</v>
      </c>
      <c r="L13" s="8">
        <v>1.4285714285714286</v>
      </c>
      <c r="M13" s="8">
        <v>4.6352694789864106</v>
      </c>
      <c r="N13" s="4">
        <f t="shared" si="0"/>
        <v>1.2290789278240306</v>
      </c>
    </row>
    <row r="14" spans="3:14" x14ac:dyDescent="0.35">
      <c r="C14" s="4">
        <v>1.6</v>
      </c>
      <c r="D14" s="4">
        <f t="shared" si="1"/>
        <v>1.5147928994082842</v>
      </c>
      <c r="L14" s="8">
        <v>1.4761904761904763</v>
      </c>
      <c r="M14" s="8">
        <v>4.6867608307479198</v>
      </c>
      <c r="N14" s="4">
        <f t="shared" si="0"/>
        <v>1.2427322732664374</v>
      </c>
    </row>
    <row r="15" spans="3:14" x14ac:dyDescent="0.35">
      <c r="C15" s="4">
        <v>1.7</v>
      </c>
      <c r="D15" s="4">
        <f t="shared" si="1"/>
        <v>1.5857338820301778</v>
      </c>
      <c r="L15" s="8">
        <v>1.5238095238095237</v>
      </c>
      <c r="M15" s="8">
        <v>4.7339480700631258</v>
      </c>
      <c r="N15" s="4">
        <f t="shared" si="0"/>
        <v>1.2552443487277309</v>
      </c>
    </row>
    <row r="16" spans="3:14" x14ac:dyDescent="0.35">
      <c r="C16" s="4">
        <v>1.8</v>
      </c>
      <c r="D16" s="4">
        <f t="shared" si="1"/>
        <v>1.6530612244897962</v>
      </c>
      <c r="L16" s="8">
        <v>1.5714285714285714</v>
      </c>
      <c r="M16" s="8">
        <v>4.7776691476052555</v>
      </c>
      <c r="N16" s="4">
        <f t="shared" si="0"/>
        <v>1.2668373435584313</v>
      </c>
    </row>
    <row r="17" spans="3:14" x14ac:dyDescent="0.35">
      <c r="C17" s="4">
        <v>1.9</v>
      </c>
      <c r="D17" s="4">
        <f t="shared" si="1"/>
        <v>1.7170035671819261</v>
      </c>
      <c r="L17" s="8">
        <v>1.6190476190476191</v>
      </c>
      <c r="M17" s="8">
        <v>4.8155949417906143</v>
      </c>
      <c r="N17" s="4">
        <f t="shared" si="0"/>
        <v>1.2768936724656361</v>
      </c>
    </row>
    <row r="18" spans="3:14" x14ac:dyDescent="0.35">
      <c r="C18" s="4">
        <v>2</v>
      </c>
      <c r="D18" s="4">
        <f t="shared" si="1"/>
        <v>1.7777777777777777</v>
      </c>
      <c r="L18" s="8">
        <v>1.6666666666666665</v>
      </c>
      <c r="M18" s="8">
        <v>4.8526380480260576</v>
      </c>
      <c r="N18" s="4">
        <f t="shared" si="0"/>
        <v>1.286715949574126</v>
      </c>
    </row>
    <row r="19" spans="3:14" x14ac:dyDescent="0.35">
      <c r="C19" s="4"/>
      <c r="D19" s="4"/>
      <c r="L19" s="8">
        <v>1.7142857142857144</v>
      </c>
      <c r="M19" s="8">
        <v>4.8868800187898804</v>
      </c>
      <c r="N19" s="4">
        <f t="shared" si="0"/>
        <v>1.2957954831166256</v>
      </c>
    </row>
    <row r="20" spans="3:14" x14ac:dyDescent="0.35">
      <c r="C20" s="4"/>
      <c r="D20" s="4"/>
      <c r="L20" s="8">
        <v>1.7619047619047619</v>
      </c>
      <c r="M20" s="8">
        <v>4.9185669294459915</v>
      </c>
      <c r="N20" s="4">
        <f t="shared" si="0"/>
        <v>1.304197521952086</v>
      </c>
    </row>
    <row r="21" spans="3:14" x14ac:dyDescent="0.35">
      <c r="L21" s="8">
        <v>1.8095238095238095</v>
      </c>
      <c r="M21" s="8">
        <v>4.9476502299851584</v>
      </c>
      <c r="N21" s="4">
        <f t="shared" si="0"/>
        <v>1.3119091926556585</v>
      </c>
    </row>
    <row r="22" spans="3:14" x14ac:dyDescent="0.35">
      <c r="L22" s="8">
        <v>1.8571428571428572</v>
      </c>
      <c r="M22" s="8">
        <v>4.9745663490373824</v>
      </c>
      <c r="N22" s="4">
        <f t="shared" si="0"/>
        <v>1.3190462177835105</v>
      </c>
    </row>
    <row r="23" spans="3:14" x14ac:dyDescent="0.35">
      <c r="L23" s="8">
        <v>1.9047619047619047</v>
      </c>
      <c r="M23" s="8">
        <v>4.9998284883590518</v>
      </c>
      <c r="N23" s="4">
        <f t="shared" si="0"/>
        <v>1.3257446769028298</v>
      </c>
    </row>
    <row r="24" spans="3:14" x14ac:dyDescent="0.35">
      <c r="L24" s="8">
        <v>1.9523809523809523</v>
      </c>
      <c r="M24" s="8">
        <v>5.0241051172345577</v>
      </c>
      <c r="N24" s="4">
        <f t="shared" si="0"/>
        <v>1.3321818200127948</v>
      </c>
    </row>
    <row r="25" spans="3:14" x14ac:dyDescent="0.35">
      <c r="L25" s="8">
        <v>2</v>
      </c>
      <c r="M25" s="8">
        <v>5.0474852553912584</v>
      </c>
      <c r="N25" s="4">
        <f t="shared" si="0"/>
        <v>1.338381251409025</v>
      </c>
    </row>
    <row r="26" spans="3:14" x14ac:dyDescent="0.35">
      <c r="L26" s="8"/>
      <c r="M26" s="4"/>
    </row>
    <row r="27" spans="3:14" x14ac:dyDescent="0.35">
      <c r="L27" s="8"/>
      <c r="M27" s="4"/>
    </row>
    <row r="28" spans="3:14" x14ac:dyDescent="0.35">
      <c r="L28" s="8"/>
      <c r="M28" s="4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5EE66-AB9F-4E6A-8A06-5E38F7A3DFEE}">
  <dimension ref="B2:S18"/>
  <sheetViews>
    <sheetView tabSelected="1" topLeftCell="A10" zoomScaleNormal="100" workbookViewId="0">
      <selection activeCell="N31" sqref="N31"/>
    </sheetView>
  </sheetViews>
  <sheetFormatPr baseColWidth="10" defaultColWidth="11" defaultRowHeight="14.15" x14ac:dyDescent="0.35"/>
  <cols>
    <col min="1" max="16384" width="11" style="3"/>
  </cols>
  <sheetData>
    <row r="2" spans="2:19" x14ac:dyDescent="0.35">
      <c r="B2" s="3" t="s">
        <v>23</v>
      </c>
      <c r="C2" s="3">
        <v>8</v>
      </c>
    </row>
    <row r="3" spans="2:19" x14ac:dyDescent="0.35">
      <c r="B3" s="3" t="s">
        <v>22</v>
      </c>
      <c r="C3" s="3">
        <v>2</v>
      </c>
      <c r="L3" s="3" t="s">
        <v>39</v>
      </c>
    </row>
    <row r="4" spans="2:19" x14ac:dyDescent="0.35">
      <c r="B4" s="3" t="s">
        <v>30</v>
      </c>
      <c r="C4" s="12">
        <v>4</v>
      </c>
      <c r="G4" s="3" t="s">
        <v>36</v>
      </c>
      <c r="H4" s="3">
        <v>0.1</v>
      </c>
      <c r="L4" s="9">
        <f>SUMSQ(L8:L18)</f>
        <v>9.8790981419280412E-14</v>
      </c>
    </row>
    <row r="5" spans="2:19" x14ac:dyDescent="0.35">
      <c r="B5" s="3" t="s">
        <v>20</v>
      </c>
      <c r="C5" s="3">
        <v>1</v>
      </c>
    </row>
    <row r="6" spans="2:19" x14ac:dyDescent="0.35">
      <c r="Q6" s="3" t="s">
        <v>43</v>
      </c>
      <c r="S6" s="3" t="s">
        <v>44</v>
      </c>
    </row>
    <row r="7" spans="2:19" x14ac:dyDescent="0.35">
      <c r="B7" s="3" t="s">
        <v>25</v>
      </c>
      <c r="C7" s="3" t="s">
        <v>29</v>
      </c>
      <c r="D7" s="3" t="s">
        <v>37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31</v>
      </c>
      <c r="J7" s="3" t="s">
        <v>32</v>
      </c>
      <c r="K7" s="3" t="s">
        <v>33</v>
      </c>
      <c r="L7" s="3" t="s">
        <v>35</v>
      </c>
      <c r="M7" s="3" t="s">
        <v>38</v>
      </c>
      <c r="N7" s="3" t="s">
        <v>28</v>
      </c>
      <c r="O7" s="3" t="s">
        <v>40</v>
      </c>
      <c r="P7" s="3" t="s">
        <v>42</v>
      </c>
      <c r="Q7" s="3" t="s">
        <v>28</v>
      </c>
      <c r="R7" s="3" t="s">
        <v>41</v>
      </c>
      <c r="S7" s="3" t="s">
        <v>28</v>
      </c>
    </row>
    <row r="8" spans="2:19" x14ac:dyDescent="0.35">
      <c r="B8" s="4">
        <v>1</v>
      </c>
      <c r="C8" s="10">
        <v>0.99999847860093349</v>
      </c>
      <c r="D8" s="7">
        <f>C8-$H$4/2</f>
        <v>0.94999847860093345</v>
      </c>
      <c r="E8" s="7">
        <f>SQRT(($C$2-$C$4)^2+D8^2)</f>
        <v>4.1112646605812291</v>
      </c>
      <c r="F8" s="7">
        <f>$B8*SQRT(($C$3-D8)^2+$C$4^2)</f>
        <v>4.1355172826310804</v>
      </c>
      <c r="G8" s="7">
        <f t="shared" ref="G8:G12" si="0">SUM(E8:F8)</f>
        <v>8.2467819432123086</v>
      </c>
      <c r="H8" s="7">
        <f>C8+$H$4/2</f>
        <v>1.0499984786009335</v>
      </c>
      <c r="I8" s="7">
        <f>SQRT(($C$2-$C$4)^2+H8^2)</f>
        <v>4.1355165100703291</v>
      </c>
      <c r="J8" s="7">
        <f>$B8*SQRT(($C$3-H8)^2+$C$4^2)</f>
        <v>4.1112653636879894</v>
      </c>
      <c r="K8" s="7">
        <f t="shared" ref="K8:K12" si="1">SUM(I8:J8)</f>
        <v>8.2467818737583194</v>
      </c>
      <c r="L8" s="7">
        <f t="shared" ref="L8:L12" si="2">K8-G8</f>
        <v>-6.9453989226531121E-8</v>
      </c>
      <c r="M8" s="13">
        <f>DEGREES(ATAN($C8/($C$2-$C$4)))</f>
        <v>14.036222957396298</v>
      </c>
      <c r="N8" s="6">
        <f>(PI()*$C$5*SIN(RADIANS(M8)))^2</f>
        <v>0.5805633021431732</v>
      </c>
      <c r="O8" s="4">
        <f>N8/$N$8</f>
        <v>1</v>
      </c>
      <c r="P8" s="7">
        <f>(2*B8/(B8+1))^2</f>
        <v>1</v>
      </c>
      <c r="Q8" s="7">
        <f>$N$8*P8</f>
        <v>0.5805633021431732</v>
      </c>
      <c r="R8" s="4">
        <f>B8^2</f>
        <v>1</v>
      </c>
      <c r="S8" s="7">
        <f>$N$8*R8</f>
        <v>0.5805633021431732</v>
      </c>
    </row>
    <row r="9" spans="2:19" x14ac:dyDescent="0.35">
      <c r="B9" s="3">
        <v>1.1000000000000001</v>
      </c>
      <c r="C9" s="10">
        <v>1.0505848227568937</v>
      </c>
      <c r="D9" s="7">
        <f t="shared" ref="D9:D18" si="3">C9-$H$4/2</f>
        <v>1.0005848227568936</v>
      </c>
      <c r="E9" s="7">
        <f>SQRT(($C$2-$C$4)^2+D9^2)</f>
        <v>4.12324750500518</v>
      </c>
      <c r="F9" s="7">
        <f>$B9*SQRT(($C$3-D9)^2+$C$4^2)</f>
        <v>4.5352602067323202</v>
      </c>
      <c r="G9" s="7">
        <f t="shared" si="0"/>
        <v>8.6585077117374993</v>
      </c>
      <c r="H9" s="7">
        <f t="shared" ref="H9:H18" si="4">C9+$H$4/2</f>
        <v>1.1005848227568937</v>
      </c>
      <c r="I9" s="7">
        <f t="shared" ref="I9:I18" si="5">SQRT(($C$2-$C$4)^2+H9^2)</f>
        <v>4.1486488104059642</v>
      </c>
      <c r="J9" s="7">
        <f t="shared" ref="J9:J18" si="6">$B9*SQRT(($C$3-H9)^2+$C$4^2)</f>
        <v>4.509858830371174</v>
      </c>
      <c r="K9" s="7">
        <f t="shared" si="1"/>
        <v>8.6585076407771382</v>
      </c>
      <c r="L9" s="7">
        <f t="shared" si="2"/>
        <v>-7.0960361142624606E-8</v>
      </c>
      <c r="M9" s="11">
        <f t="shared" ref="M9:M18" si="7">DEGREES(ATAN($C9/($C$2-$C$4)))</f>
        <v>14.716140572092014</v>
      </c>
      <c r="N9" s="5">
        <f t="shared" ref="N9:N18" si="8">(PI()*$C$5*SIN(RADIANS(M9)))^2</f>
        <v>0.63689992403971696</v>
      </c>
      <c r="O9" s="7">
        <f t="shared" ref="O9:O18" si="9">N9/$N$8</f>
        <v>1.0970378625183073</v>
      </c>
      <c r="P9" s="7">
        <f t="shared" ref="P9:P18" si="10">(2*B9/(B9+1))^2</f>
        <v>1.0975056689342404</v>
      </c>
      <c r="Q9" s="7">
        <f t="shared" ref="Q9:Q18" si="11">$N$8*P9</f>
        <v>0.63717151527731486</v>
      </c>
      <c r="R9" s="4">
        <f t="shared" ref="R9:R18" si="12">B9^2</f>
        <v>1.2100000000000002</v>
      </c>
      <c r="S9" s="7">
        <f t="shared" ref="S9:S18" si="13">$N$8*R9</f>
        <v>0.70248159559323964</v>
      </c>
    </row>
    <row r="10" spans="2:19" x14ac:dyDescent="0.35">
      <c r="B10" s="4">
        <v>1.2</v>
      </c>
      <c r="C10" s="10">
        <v>1.0965318870625613</v>
      </c>
      <c r="D10" s="7">
        <f t="shared" si="3"/>
        <v>1.0465318870625613</v>
      </c>
      <c r="E10" s="7">
        <f>SQRT(($C$2-$C$4)^2+D10^2)</f>
        <v>4.1346377097200095</v>
      </c>
      <c r="F10" s="7">
        <f t="shared" ref="F10:F18" si="14">$B10*SQRT(($C$3-D10)^2+$C$4^2)</f>
        <v>4.9344813381995278</v>
      </c>
      <c r="G10" s="7">
        <f t="shared" si="0"/>
        <v>9.0691190479195374</v>
      </c>
      <c r="H10" s="7">
        <f t="shared" si="4"/>
        <v>1.1465318870625614</v>
      </c>
      <c r="I10" s="7">
        <f t="shared" si="5"/>
        <v>4.1610738239126732</v>
      </c>
      <c r="J10" s="7">
        <f t="shared" si="6"/>
        <v>4.9080451567312853</v>
      </c>
      <c r="K10" s="7">
        <f t="shared" si="1"/>
        <v>9.0691189806439585</v>
      </c>
      <c r="L10" s="7">
        <f t="shared" si="2"/>
        <v>-6.7275578885528375E-8</v>
      </c>
      <c r="M10" s="11">
        <f t="shared" si="7"/>
        <v>15.330056653043538</v>
      </c>
      <c r="N10" s="5">
        <f t="shared" si="8"/>
        <v>0.68984843641617699</v>
      </c>
      <c r="O10" s="7">
        <f t="shared" si="9"/>
        <v>1.1882398247866739</v>
      </c>
      <c r="P10" s="7">
        <f t="shared" si="10"/>
        <v>1.190082644628099</v>
      </c>
      <c r="Q10" s="7">
        <f t="shared" si="11"/>
        <v>0.69091830998856962</v>
      </c>
      <c r="R10" s="4">
        <f t="shared" si="12"/>
        <v>1.44</v>
      </c>
      <c r="S10" s="7">
        <f t="shared" si="13"/>
        <v>0.83601115508616941</v>
      </c>
    </row>
    <row r="11" spans="2:19" x14ac:dyDescent="0.35">
      <c r="B11" s="3">
        <v>1.3</v>
      </c>
      <c r="C11" s="10">
        <v>1.1384172884988404</v>
      </c>
      <c r="D11" s="7">
        <f t="shared" si="3"/>
        <v>1.0884172884988403</v>
      </c>
      <c r="E11" s="7">
        <f t="shared" ref="E11:E18" si="15">SQRT(($C$2-$C$4)^2+D11^2)</f>
        <v>4.1454375153779814</v>
      </c>
      <c r="F11" s="7">
        <f t="shared" si="14"/>
        <v>5.333325542046369</v>
      </c>
      <c r="G11" s="7">
        <f t="shared" si="0"/>
        <v>9.4787630574243504</v>
      </c>
      <c r="H11" s="7">
        <f t="shared" si="4"/>
        <v>1.1884172884988404</v>
      </c>
      <c r="I11" s="7">
        <f t="shared" si="5"/>
        <v>4.1728090840107859</v>
      </c>
      <c r="J11" s="7">
        <f t="shared" si="6"/>
        <v>5.3059538615556017</v>
      </c>
      <c r="K11" s="7">
        <f t="shared" si="1"/>
        <v>9.4787629455663875</v>
      </c>
      <c r="L11" s="7">
        <f t="shared" si="2"/>
        <v>-1.1185796289225891E-7</v>
      </c>
      <c r="M11" s="11">
        <f t="shared" si="7"/>
        <v>15.886582163815582</v>
      </c>
      <c r="N11" s="5">
        <f t="shared" si="8"/>
        <v>0.73953236691196833</v>
      </c>
      <c r="O11" s="7">
        <f t="shared" si="9"/>
        <v>1.2738186588472855</v>
      </c>
      <c r="P11" s="7">
        <f t="shared" si="10"/>
        <v>1.2778827977315692</v>
      </c>
      <c r="Q11" s="7">
        <f t="shared" si="11"/>
        <v>0.74189185680299652</v>
      </c>
      <c r="R11" s="4">
        <f t="shared" si="12"/>
        <v>1.6900000000000002</v>
      </c>
      <c r="S11" s="7">
        <f t="shared" si="13"/>
        <v>0.98115198062196285</v>
      </c>
    </row>
    <row r="12" spans="2:19" x14ac:dyDescent="0.35">
      <c r="B12" s="4">
        <v>1.4</v>
      </c>
      <c r="C12" s="10">
        <v>1.1767354183852121</v>
      </c>
      <c r="D12" s="7">
        <f t="shared" si="3"/>
        <v>1.1267354183852121</v>
      </c>
      <c r="E12" s="7">
        <f t="shared" si="15"/>
        <v>4.1556627272967788</v>
      </c>
      <c r="F12" s="7">
        <f t="shared" si="14"/>
        <v>5.731900070467522</v>
      </c>
      <c r="G12" s="7">
        <f t="shared" si="0"/>
        <v>9.8875627977642999</v>
      </c>
      <c r="H12" s="7">
        <f t="shared" si="4"/>
        <v>1.2267354183852122</v>
      </c>
      <c r="I12" s="7">
        <f t="shared" si="5"/>
        <v>4.1838833380868472</v>
      </c>
      <c r="J12" s="7">
        <f t="shared" si="6"/>
        <v>5.7036794003373457</v>
      </c>
      <c r="K12" s="7">
        <f t="shared" si="1"/>
        <v>9.8875627384241938</v>
      </c>
      <c r="L12" s="7">
        <f t="shared" si="2"/>
        <v>-5.9340106162153461E-8</v>
      </c>
      <c r="M12" s="11">
        <f t="shared" si="7"/>
        <v>16.393031660641171</v>
      </c>
      <c r="N12" s="5">
        <f t="shared" si="8"/>
        <v>0.78612216141004265</v>
      </c>
      <c r="O12" s="7">
        <f t="shared" si="9"/>
        <v>1.3540679517772489</v>
      </c>
      <c r="P12" s="7">
        <f t="shared" si="10"/>
        <v>1.3611111111111114</v>
      </c>
      <c r="Q12" s="7">
        <f t="shared" si="11"/>
        <v>0.79021116125043034</v>
      </c>
      <c r="R12" s="4">
        <f t="shared" si="12"/>
        <v>1.9599999999999997</v>
      </c>
      <c r="S12" s="7">
        <f t="shared" si="13"/>
        <v>1.1379040722006193</v>
      </c>
    </row>
    <row r="13" spans="2:19" x14ac:dyDescent="0.35">
      <c r="B13" s="3">
        <v>1.5</v>
      </c>
      <c r="C13" s="10">
        <v>1.2119023195990604</v>
      </c>
      <c r="D13" s="7">
        <f t="shared" si="3"/>
        <v>1.1619023195990603</v>
      </c>
      <c r="E13" s="7">
        <f t="shared" si="15"/>
        <v>4.165335160619092</v>
      </c>
      <c r="F13" s="7">
        <f t="shared" si="14"/>
        <v>6.1302868916764597</v>
      </c>
      <c r="G13" s="7">
        <f>SUM(E13:F13)</f>
        <v>10.295622052295553</v>
      </c>
      <c r="H13" s="7">
        <f t="shared" si="4"/>
        <v>1.2619023195990604</v>
      </c>
      <c r="I13" s="7">
        <f t="shared" si="5"/>
        <v>4.1943292031276576</v>
      </c>
      <c r="J13" s="7">
        <f t="shared" si="6"/>
        <v>6.1012927661340592</v>
      </c>
      <c r="K13" s="7">
        <f>SUM(I13:J13)</f>
        <v>10.295621969261717</v>
      </c>
      <c r="L13" s="7">
        <f>K13-G13</f>
        <v>-8.3033835807100331E-8</v>
      </c>
      <c r="M13" s="11">
        <f t="shared" si="7"/>
        <v>16.855527020663381</v>
      </c>
      <c r="N13" s="5">
        <f t="shared" si="8"/>
        <v>0.82980149421483829</v>
      </c>
      <c r="O13" s="7">
        <f t="shared" si="9"/>
        <v>1.4293040761474107</v>
      </c>
      <c r="P13" s="7">
        <f t="shared" si="10"/>
        <v>1.44</v>
      </c>
      <c r="Q13" s="7">
        <f t="shared" si="11"/>
        <v>0.83601115508616941</v>
      </c>
      <c r="R13" s="4">
        <f t="shared" si="12"/>
        <v>2.25</v>
      </c>
      <c r="S13" s="7">
        <f t="shared" si="13"/>
        <v>1.3062674298221397</v>
      </c>
    </row>
    <row r="14" spans="2:19" x14ac:dyDescent="0.35">
      <c r="B14" s="4">
        <v>1.6</v>
      </c>
      <c r="C14" s="10">
        <v>1.2442779317509809</v>
      </c>
      <c r="D14" s="7">
        <f t="shared" si="3"/>
        <v>1.1942779317509808</v>
      </c>
      <c r="E14" s="7">
        <f t="shared" si="15"/>
        <v>4.1744819772359056</v>
      </c>
      <c r="F14" s="7">
        <f t="shared" si="14"/>
        <v>6.5285466538299701</v>
      </c>
      <c r="G14" s="7">
        <f t="shared" ref="G14:G18" si="16">SUM(E14:F14)</f>
        <v>10.703028631065877</v>
      </c>
      <c r="H14" s="7">
        <f t="shared" si="4"/>
        <v>1.2942779317509809</v>
      </c>
      <c r="I14" s="7">
        <f t="shared" si="5"/>
        <v>4.2041830793410506</v>
      </c>
      <c r="J14" s="7">
        <f t="shared" si="6"/>
        <v>6.4988454137862837</v>
      </c>
      <c r="K14" s="7">
        <f t="shared" ref="K14:K18" si="17">SUM(I14:J14)</f>
        <v>10.703028493127334</v>
      </c>
      <c r="L14" s="7">
        <f t="shared" ref="L14:L18" si="18">K14-G14</f>
        <v>-1.3793854236610059E-7</v>
      </c>
      <c r="M14" s="11">
        <f t="shared" si="7"/>
        <v>17.279323710726469</v>
      </c>
      <c r="N14" s="5">
        <f t="shared" si="8"/>
        <v>0.8707656423298078</v>
      </c>
      <c r="O14" s="7">
        <f t="shared" si="9"/>
        <v>1.4998633897722105</v>
      </c>
      <c r="P14" s="7">
        <f t="shared" si="10"/>
        <v>1.5147928994082842</v>
      </c>
      <c r="Q14" s="7">
        <f t="shared" si="11"/>
        <v>0.87943316774350511</v>
      </c>
      <c r="R14" s="4">
        <f t="shared" si="12"/>
        <v>2.5600000000000005</v>
      </c>
      <c r="S14" s="7">
        <f t="shared" si="13"/>
        <v>1.4862420534865237</v>
      </c>
    </row>
    <row r="15" spans="2:19" x14ac:dyDescent="0.35">
      <c r="B15" s="3">
        <v>1.7</v>
      </c>
      <c r="C15" s="10">
        <v>1.2741736397671266</v>
      </c>
      <c r="D15" s="7">
        <f t="shared" si="3"/>
        <v>1.2241736397671266</v>
      </c>
      <c r="E15" s="7">
        <f t="shared" si="15"/>
        <v>4.1831329288346426</v>
      </c>
      <c r="F15" s="7">
        <f t="shared" si="14"/>
        <v>6.926724327137685</v>
      </c>
      <c r="G15" s="7">
        <f t="shared" si="16"/>
        <v>11.109857255972328</v>
      </c>
      <c r="H15" s="7">
        <f t="shared" si="4"/>
        <v>1.3241736397671267</v>
      </c>
      <c r="I15" s="7">
        <f t="shared" si="5"/>
        <v>4.2134826246531647</v>
      </c>
      <c r="J15" s="7">
        <f t="shared" si="6"/>
        <v>6.8963745742198794</v>
      </c>
      <c r="K15" s="7">
        <f t="shared" si="17"/>
        <v>11.109857198873044</v>
      </c>
      <c r="L15" s="7">
        <f t="shared" si="18"/>
        <v>-5.7099283523598388E-8</v>
      </c>
      <c r="M15" s="11">
        <f t="shared" si="7"/>
        <v>17.668935308316723</v>
      </c>
      <c r="N15" s="5">
        <f t="shared" si="8"/>
        <v>0.90921032668711899</v>
      </c>
      <c r="O15" s="7">
        <f t="shared" si="9"/>
        <v>1.5660830151177862</v>
      </c>
      <c r="P15" s="7">
        <f t="shared" si="10"/>
        <v>1.5857338820301778</v>
      </c>
      <c r="Q15" s="7">
        <f t="shared" si="11"/>
        <v>0.92061889887175308</v>
      </c>
      <c r="R15" s="4">
        <f t="shared" si="12"/>
        <v>2.8899999999999997</v>
      </c>
      <c r="S15" s="7">
        <f t="shared" si="13"/>
        <v>1.6778279431937704</v>
      </c>
    </row>
    <row r="16" spans="2:19" x14ac:dyDescent="0.35">
      <c r="B16" s="4">
        <v>1.8</v>
      </c>
      <c r="C16" s="10">
        <v>1.3018511653298612</v>
      </c>
      <c r="D16" s="7">
        <f t="shared" si="3"/>
        <v>1.2518511653298612</v>
      </c>
      <c r="E16" s="7">
        <f t="shared" si="15"/>
        <v>4.1913161823152558</v>
      </c>
      <c r="F16" s="7">
        <f t="shared" si="14"/>
        <v>7.3248559330113272</v>
      </c>
      <c r="G16" s="7">
        <f t="shared" si="16"/>
        <v>11.516172115326583</v>
      </c>
      <c r="H16" s="7">
        <f t="shared" si="4"/>
        <v>1.3518511653298613</v>
      </c>
      <c r="I16" s="7">
        <f t="shared" si="5"/>
        <v>4.22226261300783</v>
      </c>
      <c r="J16" s="7">
        <f t="shared" si="6"/>
        <v>7.2939093766309577</v>
      </c>
      <c r="K16" s="7">
        <f t="shared" si="17"/>
        <v>11.516171989638789</v>
      </c>
      <c r="L16" s="7">
        <f t="shared" si="18"/>
        <v>-1.2568779439448008E-7</v>
      </c>
      <c r="M16" s="11">
        <f t="shared" si="7"/>
        <v>18.028141148617141</v>
      </c>
      <c r="N16" s="5">
        <f t="shared" si="8"/>
        <v>0.94531457846741662</v>
      </c>
      <c r="O16" s="7">
        <f t="shared" si="9"/>
        <v>1.6282713271365055</v>
      </c>
      <c r="P16" s="7">
        <f t="shared" si="10"/>
        <v>1.6530612244897962</v>
      </c>
      <c r="Q16" s="7">
        <f t="shared" si="11"/>
        <v>0.95970668313463336</v>
      </c>
      <c r="R16" s="4">
        <f t="shared" si="12"/>
        <v>3.24</v>
      </c>
      <c r="S16" s="7">
        <f t="shared" si="13"/>
        <v>1.8810250989438813</v>
      </c>
    </row>
    <row r="17" spans="2:19" x14ac:dyDescent="0.35">
      <c r="B17" s="3">
        <v>1.9</v>
      </c>
      <c r="C17" s="10">
        <v>1.3275452105054686</v>
      </c>
      <c r="D17" s="7">
        <f t="shared" si="3"/>
        <v>1.2775452105054685</v>
      </c>
      <c r="E17" s="7">
        <f t="shared" si="15"/>
        <v>4.1990620101262452</v>
      </c>
      <c r="F17" s="7">
        <f t="shared" si="14"/>
        <v>7.7229661873879483</v>
      </c>
      <c r="G17" s="7">
        <f t="shared" si="16"/>
        <v>11.922028197514194</v>
      </c>
      <c r="H17" s="7">
        <f t="shared" si="4"/>
        <v>1.3775452105054686</v>
      </c>
      <c r="I17" s="7">
        <f t="shared" si="5"/>
        <v>4.230559160085881</v>
      </c>
      <c r="J17" s="7">
        <f t="shared" si="6"/>
        <v>7.6914689347043774</v>
      </c>
      <c r="K17" s="7">
        <f t="shared" si="17"/>
        <v>11.922028094790258</v>
      </c>
      <c r="L17" s="7">
        <f t="shared" si="18"/>
        <v>-1.0272393602406282E-7</v>
      </c>
      <c r="M17" s="11">
        <f t="shared" si="7"/>
        <v>18.360298581685115</v>
      </c>
      <c r="N17" s="5">
        <f t="shared" si="8"/>
        <v>0.97925843186994255</v>
      </c>
      <c r="O17" s="7">
        <f t="shared" si="9"/>
        <v>1.6867384284452185</v>
      </c>
      <c r="P17" s="7">
        <f t="shared" si="10"/>
        <v>1.7170035671819261</v>
      </c>
      <c r="Q17" s="7">
        <f t="shared" si="11"/>
        <v>0.99682926075474676</v>
      </c>
      <c r="R17" s="4">
        <f t="shared" si="12"/>
        <v>3.61</v>
      </c>
      <c r="S17" s="7">
        <f t="shared" si="13"/>
        <v>2.0958335207368552</v>
      </c>
    </row>
    <row r="18" spans="2:19" x14ac:dyDescent="0.35">
      <c r="B18" s="4">
        <v>2</v>
      </c>
      <c r="C18" s="10">
        <v>1.351454627887728</v>
      </c>
      <c r="D18" s="7">
        <f t="shared" si="3"/>
        <v>1.3014546278877279</v>
      </c>
      <c r="E18" s="7">
        <f t="shared" si="15"/>
        <v>4.2063980016696449</v>
      </c>
      <c r="F18" s="7">
        <f t="shared" si="14"/>
        <v>8.1210752088376754</v>
      </c>
      <c r="G18" s="7">
        <f t="shared" si="16"/>
        <v>12.327473210507321</v>
      </c>
      <c r="H18" s="7">
        <f t="shared" si="4"/>
        <v>1.401454627887728</v>
      </c>
      <c r="I18" s="7">
        <f t="shared" si="5"/>
        <v>4.2384047793984863</v>
      </c>
      <c r="J18" s="7">
        <f t="shared" si="6"/>
        <v>8.0890683177921101</v>
      </c>
      <c r="K18" s="7">
        <f t="shared" si="17"/>
        <v>12.327473097190596</v>
      </c>
      <c r="L18" s="7">
        <f t="shared" si="18"/>
        <v>-1.1331672489234279E-7</v>
      </c>
      <c r="M18" s="11">
        <f t="shared" si="7"/>
        <v>18.668242045650739</v>
      </c>
      <c r="N18" s="5">
        <f t="shared" si="8"/>
        <v>1.0112029229903026</v>
      </c>
      <c r="O18" s="7">
        <f t="shared" si="9"/>
        <v>1.7417616980911566</v>
      </c>
      <c r="P18" s="7">
        <f t="shared" si="10"/>
        <v>1.7777777777777777</v>
      </c>
      <c r="Q18" s="7">
        <f t="shared" si="11"/>
        <v>1.032112537143419</v>
      </c>
      <c r="R18" s="4">
        <f t="shared" si="12"/>
        <v>4</v>
      </c>
      <c r="S18" s="7">
        <f t="shared" si="13"/>
        <v>2.3222532085726928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calc</vt:lpstr>
    </vt:vector>
  </TitlesOfParts>
  <Company>FISBA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Henning Rehn (reh)</cp:lastModifiedBy>
  <dcterms:created xsi:type="dcterms:W3CDTF">2023-09-06T07:49:40Z</dcterms:created>
  <dcterms:modified xsi:type="dcterms:W3CDTF">2024-04-29T16:04:04Z</dcterms:modified>
</cp:coreProperties>
</file>