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Practice\"/>
    </mc:Choice>
  </mc:AlternateContent>
  <xr:revisionPtr revIDLastSave="0" documentId="13_ncr:1_{75C46750-13C5-48DD-827B-252D67693DA7}" xr6:coauthVersionLast="47" xr6:coauthVersionMax="47" xr10:uidLastSave="{00000000-0000-0000-0000-000000000000}"/>
  <bookViews>
    <workbookView xWindow="28680" yWindow="-120" windowWidth="38640" windowHeight="21240" activeTab="2" xr2:uid="{2C042D23-B886-427D-855C-D6310B07452C}"/>
  </bookViews>
  <sheets>
    <sheet name="Disk Sources" sheetId="5" r:id="rId1"/>
    <sheet name="Diskring" sheetId="1" r:id="rId2"/>
    <sheet name="Comp to cos4" sheetId="3" r:id="rId3"/>
    <sheet name="Ringring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2" i="1" l="1"/>
  <c r="Q12" i="1"/>
  <c r="H5" i="1"/>
  <c r="H6" i="1"/>
  <c r="I13" i="1" s="1"/>
  <c r="H14" i="1"/>
  <c r="L7" i="5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9" i="3"/>
  <c r="G3" i="3"/>
  <c r="G2" i="3"/>
  <c r="C3" i="3"/>
  <c r="C4" i="3"/>
  <c r="C10" i="3" s="1"/>
  <c r="C2" i="3"/>
  <c r="C9" i="3" l="1"/>
  <c r="J10" i="3"/>
  <c r="I10" i="3" s="1"/>
  <c r="J11" i="3"/>
  <c r="I11" i="3" s="1"/>
  <c r="J12" i="3"/>
  <c r="I12" i="3" s="1"/>
  <c r="J13" i="3"/>
  <c r="I13" i="3" s="1"/>
  <c r="J14" i="3"/>
  <c r="I14" i="3" s="1"/>
  <c r="J15" i="3"/>
  <c r="I15" i="3" s="1"/>
  <c r="J16" i="3"/>
  <c r="I16" i="3" s="1"/>
  <c r="J17" i="3"/>
  <c r="I17" i="3" s="1"/>
  <c r="J18" i="3"/>
  <c r="I18" i="3" s="1"/>
  <c r="J19" i="3"/>
  <c r="I19" i="3" s="1"/>
  <c r="J20" i="3"/>
  <c r="I20" i="3" s="1"/>
  <c r="J21" i="3"/>
  <c r="I21" i="3" s="1"/>
  <c r="J22" i="3"/>
  <c r="I22" i="3" s="1"/>
  <c r="J23" i="3"/>
  <c r="I23" i="3" s="1"/>
  <c r="J24" i="3"/>
  <c r="I24" i="3" s="1"/>
  <c r="J25" i="3"/>
  <c r="I25" i="3" s="1"/>
  <c r="J26" i="3"/>
  <c r="I26" i="3" s="1"/>
  <c r="J27" i="3"/>
  <c r="I27" i="3" s="1"/>
  <c r="J28" i="3"/>
  <c r="I28" i="3" s="1"/>
  <c r="J29" i="3"/>
  <c r="I29" i="3" s="1"/>
  <c r="J30" i="3"/>
  <c r="J31" i="3"/>
  <c r="J32" i="3"/>
  <c r="J33" i="3"/>
  <c r="J34" i="3"/>
  <c r="J9" i="3"/>
  <c r="I9" i="3" s="1"/>
  <c r="K12" i="1"/>
  <c r="N12" i="1" s="1"/>
  <c r="K13" i="1"/>
  <c r="N13" i="1" s="1"/>
  <c r="K14" i="1"/>
  <c r="M14" i="1" s="1"/>
  <c r="K15" i="1"/>
  <c r="M15" i="1" s="1"/>
  <c r="K16" i="1"/>
  <c r="M16" i="1" s="1"/>
  <c r="K17" i="1"/>
  <c r="M17" i="1" s="1"/>
  <c r="K18" i="1"/>
  <c r="N18" i="1" s="1"/>
  <c r="K19" i="1"/>
  <c r="M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M25" i="1" s="1"/>
  <c r="K26" i="1"/>
  <c r="N26" i="1" s="1"/>
  <c r="K27" i="1"/>
  <c r="N27" i="1" s="1"/>
  <c r="K28" i="1"/>
  <c r="N28" i="1" s="1"/>
  <c r="K29" i="1"/>
  <c r="N29" i="1" s="1"/>
  <c r="K30" i="1"/>
  <c r="M30" i="1" s="1"/>
  <c r="K31" i="1"/>
  <c r="L31" i="1" s="1"/>
  <c r="K32" i="1"/>
  <c r="L32" i="1" s="1"/>
  <c r="K33" i="1"/>
  <c r="M33" i="1" s="1"/>
  <c r="K34" i="1"/>
  <c r="N34" i="1" s="1"/>
  <c r="K35" i="1"/>
  <c r="N35" i="1" s="1"/>
  <c r="K36" i="1"/>
  <c r="N36" i="1" s="1"/>
  <c r="K11" i="1"/>
  <c r="N11" i="1" s="1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63" i="5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11" i="1"/>
  <c r="N14" i="1"/>
  <c r="N15" i="1"/>
  <c r="N16" i="1"/>
  <c r="N30" i="1"/>
  <c r="N31" i="1"/>
  <c r="M22" i="1"/>
  <c r="M27" i="1"/>
  <c r="M35" i="1"/>
  <c r="L13" i="1"/>
  <c r="L14" i="1"/>
  <c r="L15" i="1"/>
  <c r="L16" i="1"/>
  <c r="L21" i="1"/>
  <c r="L27" i="1"/>
  <c r="L29" i="1"/>
  <c r="L30" i="1"/>
  <c r="Q5" i="1"/>
  <c r="Q7" i="5"/>
  <c r="Q5" i="5"/>
  <c r="L6" i="1"/>
  <c r="G4" i="3" s="1"/>
  <c r="G10" i="3" s="1"/>
  <c r="N5" i="5"/>
  <c r="O5" i="5"/>
  <c r="P5" i="5"/>
  <c r="N7" i="5"/>
  <c r="M7" i="5"/>
  <c r="M5" i="5"/>
  <c r="L5" i="5"/>
  <c r="Q1" i="5"/>
  <c r="Q2" i="5"/>
  <c r="Q17" i="5" s="1"/>
  <c r="P1" i="5"/>
  <c r="P2" i="5"/>
  <c r="P7" i="5" s="1"/>
  <c r="L2" i="5"/>
  <c r="M2" i="5"/>
  <c r="N2" i="5"/>
  <c r="O2" i="5"/>
  <c r="O7" i="5" s="1"/>
  <c r="N1" i="5"/>
  <c r="O1" i="5"/>
  <c r="M1" i="5"/>
  <c r="Q13" i="1"/>
  <c r="Q20" i="1"/>
  <c r="Q21" i="1"/>
  <c r="Q28" i="1"/>
  <c r="Q29" i="1"/>
  <c r="Q30" i="1"/>
  <c r="C35" i="2"/>
  <c r="D35" i="2"/>
  <c r="E35" i="2"/>
  <c r="F35" i="2"/>
  <c r="H35" i="2"/>
  <c r="Q35" i="2"/>
  <c r="C36" i="2"/>
  <c r="D36" i="2"/>
  <c r="E36" i="2"/>
  <c r="F36" i="2"/>
  <c r="H36" i="2"/>
  <c r="Q36" i="2"/>
  <c r="C37" i="2"/>
  <c r="D37" i="2"/>
  <c r="E37" i="2"/>
  <c r="F37" i="2"/>
  <c r="H37" i="2"/>
  <c r="Q37" i="2"/>
  <c r="C38" i="2"/>
  <c r="G38" i="2" s="1"/>
  <c r="I38" i="2" s="1"/>
  <c r="D38" i="2"/>
  <c r="E38" i="2"/>
  <c r="F38" i="2"/>
  <c r="H38" i="2"/>
  <c r="N38" i="2"/>
  <c r="O38" i="2"/>
  <c r="Q38" i="2"/>
  <c r="C39" i="2"/>
  <c r="D39" i="2"/>
  <c r="E39" i="2"/>
  <c r="F39" i="2"/>
  <c r="H39" i="2"/>
  <c r="L39" i="2"/>
  <c r="M39" i="2"/>
  <c r="Q39" i="2"/>
  <c r="N15" i="2"/>
  <c r="N19" i="2"/>
  <c r="N21" i="2"/>
  <c r="N25" i="2"/>
  <c r="O27" i="2"/>
  <c r="O29" i="2"/>
  <c r="N31" i="2"/>
  <c r="N33" i="2"/>
  <c r="N9" i="2"/>
  <c r="M9" i="2"/>
  <c r="L9" i="2"/>
  <c r="L5" i="2"/>
  <c r="L3" i="2"/>
  <c r="L10" i="2" s="1"/>
  <c r="Q4" i="2"/>
  <c r="H4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3" i="2"/>
  <c r="H34" i="2"/>
  <c r="F34" i="2"/>
  <c r="E34" i="2"/>
  <c r="D34" i="2"/>
  <c r="C34" i="2"/>
  <c r="H33" i="2"/>
  <c r="F33" i="2"/>
  <c r="E33" i="2"/>
  <c r="D33" i="2"/>
  <c r="C33" i="2"/>
  <c r="H32" i="2"/>
  <c r="F32" i="2"/>
  <c r="E32" i="2"/>
  <c r="D32" i="2"/>
  <c r="C32" i="2"/>
  <c r="H31" i="2"/>
  <c r="F31" i="2"/>
  <c r="E31" i="2"/>
  <c r="D31" i="2"/>
  <c r="C31" i="2"/>
  <c r="H30" i="2"/>
  <c r="F30" i="2"/>
  <c r="E30" i="2"/>
  <c r="D30" i="2"/>
  <c r="C30" i="2"/>
  <c r="H29" i="2"/>
  <c r="F29" i="2"/>
  <c r="E29" i="2"/>
  <c r="D29" i="2"/>
  <c r="C29" i="2"/>
  <c r="H28" i="2"/>
  <c r="F28" i="2"/>
  <c r="E28" i="2"/>
  <c r="D28" i="2"/>
  <c r="C28" i="2"/>
  <c r="H27" i="2"/>
  <c r="F27" i="2"/>
  <c r="E27" i="2"/>
  <c r="D27" i="2"/>
  <c r="C27" i="2"/>
  <c r="H26" i="2"/>
  <c r="F26" i="2"/>
  <c r="E26" i="2"/>
  <c r="D26" i="2"/>
  <c r="C26" i="2"/>
  <c r="H25" i="2"/>
  <c r="F25" i="2"/>
  <c r="E25" i="2"/>
  <c r="D25" i="2"/>
  <c r="C25" i="2"/>
  <c r="H24" i="2"/>
  <c r="F24" i="2"/>
  <c r="E24" i="2"/>
  <c r="D24" i="2"/>
  <c r="C24" i="2"/>
  <c r="G24" i="2" s="1"/>
  <c r="H23" i="2"/>
  <c r="F23" i="2"/>
  <c r="E23" i="2"/>
  <c r="D23" i="2"/>
  <c r="C23" i="2"/>
  <c r="H22" i="2"/>
  <c r="F22" i="2"/>
  <c r="E22" i="2"/>
  <c r="D22" i="2"/>
  <c r="C22" i="2"/>
  <c r="H21" i="2"/>
  <c r="F21" i="2"/>
  <c r="E21" i="2"/>
  <c r="D21" i="2"/>
  <c r="C21" i="2"/>
  <c r="H20" i="2"/>
  <c r="F20" i="2"/>
  <c r="E20" i="2"/>
  <c r="D20" i="2"/>
  <c r="C20" i="2"/>
  <c r="H19" i="2"/>
  <c r="F19" i="2"/>
  <c r="E19" i="2"/>
  <c r="D19" i="2"/>
  <c r="C19" i="2"/>
  <c r="H18" i="2"/>
  <c r="F18" i="2"/>
  <c r="E18" i="2"/>
  <c r="D18" i="2"/>
  <c r="C18" i="2"/>
  <c r="H17" i="2"/>
  <c r="F17" i="2"/>
  <c r="E17" i="2"/>
  <c r="D17" i="2"/>
  <c r="C17" i="2"/>
  <c r="H16" i="2"/>
  <c r="F16" i="2"/>
  <c r="E16" i="2"/>
  <c r="D16" i="2"/>
  <c r="C16" i="2"/>
  <c r="H15" i="2"/>
  <c r="F15" i="2"/>
  <c r="E15" i="2"/>
  <c r="D15" i="2"/>
  <c r="C15" i="2"/>
  <c r="H14" i="2"/>
  <c r="F14" i="2"/>
  <c r="E14" i="2"/>
  <c r="D14" i="2"/>
  <c r="C14" i="2"/>
  <c r="H13" i="2"/>
  <c r="F13" i="2"/>
  <c r="E13" i="2"/>
  <c r="D13" i="2"/>
  <c r="C13" i="2"/>
  <c r="H12" i="2"/>
  <c r="F12" i="2"/>
  <c r="E12" i="2"/>
  <c r="D12" i="2"/>
  <c r="C12" i="2"/>
  <c r="H11" i="2"/>
  <c r="F11" i="2"/>
  <c r="E11" i="2"/>
  <c r="D11" i="2"/>
  <c r="C11" i="2"/>
  <c r="H10" i="2"/>
  <c r="F10" i="2"/>
  <c r="E10" i="2"/>
  <c r="D10" i="2"/>
  <c r="C10" i="2"/>
  <c r="F9" i="2"/>
  <c r="E9" i="2"/>
  <c r="D9" i="2"/>
  <c r="C9" i="2"/>
  <c r="H3" i="2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F36" i="1"/>
  <c r="E36" i="1"/>
  <c r="D36" i="1"/>
  <c r="C36" i="1"/>
  <c r="F35" i="1"/>
  <c r="E35" i="1"/>
  <c r="D35" i="1"/>
  <c r="C35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Q27" i="1" l="1"/>
  <c r="M24" i="1"/>
  <c r="L19" i="1"/>
  <c r="P19" i="1" s="1"/>
  <c r="M23" i="1"/>
  <c r="N19" i="1"/>
  <c r="Q19" i="1"/>
  <c r="Q36" i="1"/>
  <c r="Q35" i="1"/>
  <c r="L35" i="1"/>
  <c r="P35" i="1" s="1"/>
  <c r="R35" i="1" s="1"/>
  <c r="H33" i="3" s="1"/>
  <c r="N32" i="1"/>
  <c r="Q15" i="1"/>
  <c r="Q24" i="1"/>
  <c r="Q14" i="1"/>
  <c r="Q6" i="1"/>
  <c r="R6" i="1" s="1"/>
  <c r="L23" i="1"/>
  <c r="P23" i="1" s="1"/>
  <c r="Q16" i="1"/>
  <c r="L24" i="1"/>
  <c r="P24" i="1" s="1"/>
  <c r="R24" i="1" s="1"/>
  <c r="H22" i="3" s="1"/>
  <c r="Q23" i="1"/>
  <c r="L22" i="1"/>
  <c r="M32" i="1"/>
  <c r="Q32" i="1"/>
  <c r="Q22" i="1"/>
  <c r="M31" i="1"/>
  <c r="Q31" i="1"/>
  <c r="N33" i="1"/>
  <c r="N25" i="1"/>
  <c r="N17" i="1"/>
  <c r="Q34" i="1"/>
  <c r="Q26" i="1"/>
  <c r="Q18" i="1"/>
  <c r="L36" i="1"/>
  <c r="L28" i="1"/>
  <c r="L20" i="1"/>
  <c r="L12" i="1"/>
  <c r="M29" i="1"/>
  <c r="P29" i="1" s="1"/>
  <c r="M21" i="1"/>
  <c r="M13" i="1"/>
  <c r="P13" i="1" s="1"/>
  <c r="R13" i="1" s="1"/>
  <c r="H11" i="3" s="1"/>
  <c r="Q33" i="1"/>
  <c r="Q25" i="1"/>
  <c r="Q17" i="1"/>
  <c r="M36" i="1"/>
  <c r="M28" i="1"/>
  <c r="M20" i="1"/>
  <c r="M12" i="1"/>
  <c r="L34" i="1"/>
  <c r="L26" i="1"/>
  <c r="L18" i="1"/>
  <c r="L33" i="1"/>
  <c r="L25" i="1"/>
  <c r="P25" i="1" s="1"/>
  <c r="L17" i="1"/>
  <c r="P17" i="1" s="1"/>
  <c r="M34" i="1"/>
  <c r="M26" i="1"/>
  <c r="M18" i="1"/>
  <c r="L11" i="1"/>
  <c r="M11" i="1"/>
  <c r="P14" i="1"/>
  <c r="R14" i="1" s="1"/>
  <c r="H12" i="3" s="1"/>
  <c r="P27" i="1"/>
  <c r="R27" i="1" s="1"/>
  <c r="H25" i="3" s="1"/>
  <c r="P21" i="1"/>
  <c r="P31" i="1"/>
  <c r="P15" i="1"/>
  <c r="R15" i="1" s="1"/>
  <c r="H13" i="3" s="1"/>
  <c r="P30" i="1"/>
  <c r="R30" i="1" s="1"/>
  <c r="H28" i="3" s="1"/>
  <c r="P22" i="1"/>
  <c r="P16" i="1"/>
  <c r="I6" i="1"/>
  <c r="P32" i="1"/>
  <c r="R32" i="1" s="1"/>
  <c r="H30" i="3" s="1"/>
  <c r="C12" i="3"/>
  <c r="C20" i="3"/>
  <c r="C28" i="3"/>
  <c r="C13" i="3"/>
  <c r="C21" i="3"/>
  <c r="C29" i="3"/>
  <c r="C14" i="3"/>
  <c r="C22" i="3"/>
  <c r="C30" i="3"/>
  <c r="C15" i="3"/>
  <c r="C23" i="3"/>
  <c r="C31" i="3"/>
  <c r="C16" i="3"/>
  <c r="C24" i="3"/>
  <c r="C32" i="3"/>
  <c r="C17" i="3"/>
  <c r="C25" i="3"/>
  <c r="C33" i="3"/>
  <c r="C18" i="3"/>
  <c r="C26" i="3"/>
  <c r="C34" i="3"/>
  <c r="C11" i="3"/>
  <c r="C19" i="3"/>
  <c r="C27" i="3"/>
  <c r="G12" i="1"/>
  <c r="I12" i="1" s="1"/>
  <c r="D10" i="3" s="1"/>
  <c r="G16" i="1"/>
  <c r="I16" i="1" s="1"/>
  <c r="D14" i="3" s="1"/>
  <c r="G20" i="1"/>
  <c r="I20" i="1" s="1"/>
  <c r="D18" i="3" s="1"/>
  <c r="G22" i="1"/>
  <c r="I22" i="1" s="1"/>
  <c r="D20" i="3" s="1"/>
  <c r="G24" i="1"/>
  <c r="I24" i="1" s="1"/>
  <c r="D22" i="3" s="1"/>
  <c r="G28" i="1"/>
  <c r="I28" i="1" s="1"/>
  <c r="D26" i="3" s="1"/>
  <c r="G30" i="1"/>
  <c r="I30" i="1" s="1"/>
  <c r="D28" i="3" s="1"/>
  <c r="G32" i="1"/>
  <c r="I32" i="1" s="1"/>
  <c r="D30" i="3" s="1"/>
  <c r="G36" i="1"/>
  <c r="I36" i="1" s="1"/>
  <c r="D34" i="3" s="1"/>
  <c r="G14" i="1"/>
  <c r="I14" i="1" s="1"/>
  <c r="D12" i="3" s="1"/>
  <c r="M35" i="2"/>
  <c r="L35" i="2"/>
  <c r="N29" i="2"/>
  <c r="N17" i="2"/>
  <c r="M38" i="2"/>
  <c r="P38" i="2" s="1"/>
  <c r="R38" i="2" s="1"/>
  <c r="O37" i="2"/>
  <c r="G37" i="2"/>
  <c r="I37" i="2" s="1"/>
  <c r="S37" i="2" s="1"/>
  <c r="L38" i="2"/>
  <c r="N37" i="2"/>
  <c r="O9" i="2"/>
  <c r="N27" i="2"/>
  <c r="M37" i="2"/>
  <c r="P37" i="2" s="1"/>
  <c r="R37" i="2" s="1"/>
  <c r="O36" i="2"/>
  <c r="G36" i="2"/>
  <c r="I36" i="2" s="1"/>
  <c r="O33" i="2"/>
  <c r="P33" i="2" s="1"/>
  <c r="R33" i="2" s="1"/>
  <c r="O25" i="2"/>
  <c r="G39" i="2"/>
  <c r="I39" i="2" s="1"/>
  <c r="L37" i="2"/>
  <c r="N36" i="2"/>
  <c r="G23" i="2"/>
  <c r="O39" i="2"/>
  <c r="M36" i="2"/>
  <c r="O35" i="2"/>
  <c r="G35" i="2"/>
  <c r="I35" i="2" s="1"/>
  <c r="O31" i="2"/>
  <c r="N23" i="2"/>
  <c r="N39" i="2"/>
  <c r="P39" i="2" s="1"/>
  <c r="R39" i="2" s="1"/>
  <c r="S39" i="2" s="1"/>
  <c r="L36" i="2"/>
  <c r="P36" i="2" s="1"/>
  <c r="R36" i="2" s="1"/>
  <c r="N35" i="2"/>
  <c r="S38" i="2"/>
  <c r="S36" i="2"/>
  <c r="O23" i="2"/>
  <c r="O21" i="2"/>
  <c r="O19" i="2"/>
  <c r="O17" i="2"/>
  <c r="O15" i="2"/>
  <c r="P15" i="2" s="1"/>
  <c r="R15" i="2" s="1"/>
  <c r="O13" i="2"/>
  <c r="O11" i="2"/>
  <c r="N13" i="2"/>
  <c r="N11" i="2"/>
  <c r="G22" i="2"/>
  <c r="M33" i="2"/>
  <c r="M31" i="2"/>
  <c r="M29" i="2"/>
  <c r="P29" i="2" s="1"/>
  <c r="R29" i="2" s="1"/>
  <c r="M27" i="2"/>
  <c r="P27" i="2" s="1"/>
  <c r="M25" i="2"/>
  <c r="M23" i="2"/>
  <c r="M21" i="2"/>
  <c r="M19" i="2"/>
  <c r="M17" i="2"/>
  <c r="P17" i="2" s="1"/>
  <c r="R17" i="2" s="1"/>
  <c r="M15" i="2"/>
  <c r="M13" i="2"/>
  <c r="M11" i="2"/>
  <c r="G18" i="2"/>
  <c r="L33" i="2"/>
  <c r="L31" i="2"/>
  <c r="L29" i="2"/>
  <c r="L27" i="2"/>
  <c r="L25" i="2"/>
  <c r="L23" i="2"/>
  <c r="P23" i="2" s="1"/>
  <c r="R23" i="2" s="1"/>
  <c r="L21" i="2"/>
  <c r="P21" i="2" s="1"/>
  <c r="R21" i="2" s="1"/>
  <c r="L19" i="2"/>
  <c r="L17" i="2"/>
  <c r="L15" i="2"/>
  <c r="L13" i="2"/>
  <c r="L11" i="2"/>
  <c r="O34" i="2"/>
  <c r="O32" i="2"/>
  <c r="P32" i="2" s="1"/>
  <c r="R32" i="2" s="1"/>
  <c r="O30" i="2"/>
  <c r="O28" i="2"/>
  <c r="O26" i="2"/>
  <c r="O24" i="2"/>
  <c r="O22" i="2"/>
  <c r="O20" i="2"/>
  <c r="O18" i="2"/>
  <c r="O16" i="2"/>
  <c r="P16" i="2" s="1"/>
  <c r="R16" i="2" s="1"/>
  <c r="O14" i="2"/>
  <c r="O12" i="2"/>
  <c r="O10" i="2"/>
  <c r="N34" i="2"/>
  <c r="N32" i="2"/>
  <c r="N30" i="2"/>
  <c r="N28" i="2"/>
  <c r="N26" i="2"/>
  <c r="P26" i="2" s="1"/>
  <c r="R26" i="2" s="1"/>
  <c r="N24" i="2"/>
  <c r="N22" i="2"/>
  <c r="N20" i="2"/>
  <c r="N18" i="2"/>
  <c r="N16" i="2"/>
  <c r="N14" i="2"/>
  <c r="N12" i="2"/>
  <c r="N10" i="2"/>
  <c r="P10" i="2" s="1"/>
  <c r="R10" i="2" s="1"/>
  <c r="M34" i="2"/>
  <c r="M32" i="2"/>
  <c r="M30" i="2"/>
  <c r="M28" i="2"/>
  <c r="M26" i="2"/>
  <c r="M24" i="2"/>
  <c r="M22" i="2"/>
  <c r="M20" i="2"/>
  <c r="M18" i="2"/>
  <c r="M16" i="2"/>
  <c r="M14" i="2"/>
  <c r="M12" i="2"/>
  <c r="M10" i="2"/>
  <c r="L34" i="2"/>
  <c r="L32" i="2"/>
  <c r="L30" i="2"/>
  <c r="L28" i="2"/>
  <c r="P28" i="2" s="1"/>
  <c r="R28" i="2" s="1"/>
  <c r="L26" i="2"/>
  <c r="L24" i="2"/>
  <c r="L22" i="2"/>
  <c r="L20" i="2"/>
  <c r="L18" i="2"/>
  <c r="P18" i="2" s="1"/>
  <c r="R18" i="2" s="1"/>
  <c r="L16" i="2"/>
  <c r="L14" i="2"/>
  <c r="L12" i="2"/>
  <c r="P12" i="2" s="1"/>
  <c r="R12" i="2" s="1"/>
  <c r="G15" i="2"/>
  <c r="I15" i="2" s="1"/>
  <c r="G13" i="2"/>
  <c r="G31" i="2"/>
  <c r="G29" i="2"/>
  <c r="G14" i="2"/>
  <c r="I14" i="2" s="1"/>
  <c r="P31" i="2"/>
  <c r="R31" i="2" s="1"/>
  <c r="G30" i="2"/>
  <c r="G10" i="2"/>
  <c r="G16" i="2"/>
  <c r="I16" i="2" s="1"/>
  <c r="G28" i="2"/>
  <c r="I28" i="2" s="1"/>
  <c r="G33" i="2"/>
  <c r="I33" i="2" s="1"/>
  <c r="G27" i="2"/>
  <c r="I27" i="2" s="1"/>
  <c r="G12" i="2"/>
  <c r="G32" i="2"/>
  <c r="G21" i="2"/>
  <c r="I21" i="2" s="1"/>
  <c r="G26" i="2"/>
  <c r="I26" i="2" s="1"/>
  <c r="P11" i="2"/>
  <c r="R11" i="2" s="1"/>
  <c r="P25" i="2"/>
  <c r="R25" i="2" s="1"/>
  <c r="G11" i="2"/>
  <c r="I11" i="2" s="1"/>
  <c r="S11" i="2" s="1"/>
  <c r="G17" i="2"/>
  <c r="G20" i="2"/>
  <c r="I20" i="2" s="1"/>
  <c r="G34" i="2"/>
  <c r="I34" i="2" s="1"/>
  <c r="P19" i="2"/>
  <c r="R19" i="2" s="1"/>
  <c r="R27" i="2"/>
  <c r="G19" i="2"/>
  <c r="I19" i="2" s="1"/>
  <c r="G25" i="2"/>
  <c r="P22" i="2"/>
  <c r="R22" i="2" s="1"/>
  <c r="I18" i="2"/>
  <c r="I10" i="2"/>
  <c r="I24" i="2"/>
  <c r="I12" i="2"/>
  <c r="I29" i="2"/>
  <c r="I13" i="2"/>
  <c r="I30" i="2"/>
  <c r="I22" i="2"/>
  <c r="I31" i="2"/>
  <c r="I23" i="2"/>
  <c r="I25" i="2"/>
  <c r="S25" i="2" s="1"/>
  <c r="I17" i="2"/>
  <c r="I32" i="2"/>
  <c r="G18" i="1"/>
  <c r="I18" i="1" s="1"/>
  <c r="D16" i="3" s="1"/>
  <c r="G26" i="1"/>
  <c r="I26" i="1" s="1"/>
  <c r="D24" i="3" s="1"/>
  <c r="G34" i="1"/>
  <c r="I34" i="1" s="1"/>
  <c r="D32" i="3" s="1"/>
  <c r="G13" i="1"/>
  <c r="D11" i="3" s="1"/>
  <c r="G19" i="1"/>
  <c r="I19" i="1" s="1"/>
  <c r="D17" i="3" s="1"/>
  <c r="G23" i="1"/>
  <c r="I23" i="1" s="1"/>
  <c r="D21" i="3" s="1"/>
  <c r="G27" i="1"/>
  <c r="I27" i="1" s="1"/>
  <c r="D25" i="3" s="1"/>
  <c r="G29" i="1"/>
  <c r="I29" i="1" s="1"/>
  <c r="D27" i="3" s="1"/>
  <c r="G31" i="1"/>
  <c r="I31" i="1" s="1"/>
  <c r="D29" i="3" s="1"/>
  <c r="G33" i="1"/>
  <c r="I33" i="1" s="1"/>
  <c r="D31" i="3" s="1"/>
  <c r="G35" i="1"/>
  <c r="I35" i="1" s="1"/>
  <c r="D33" i="3" s="1"/>
  <c r="G17" i="1"/>
  <c r="I17" i="1" s="1"/>
  <c r="D15" i="3" s="1"/>
  <c r="G21" i="1"/>
  <c r="I21" i="1" s="1"/>
  <c r="D19" i="3" s="1"/>
  <c r="G15" i="1"/>
  <c r="I15" i="1" s="1"/>
  <c r="D13" i="3" s="1"/>
  <c r="G25" i="1"/>
  <c r="I25" i="1" s="1"/>
  <c r="D23" i="3" s="1"/>
  <c r="R31" i="1" l="1"/>
  <c r="H29" i="3" s="1"/>
  <c r="P18" i="1"/>
  <c r="R18" i="1" s="1"/>
  <c r="H16" i="3" s="1"/>
  <c r="R16" i="1"/>
  <c r="H14" i="3" s="1"/>
  <c r="R25" i="1"/>
  <c r="H23" i="3" s="1"/>
  <c r="P26" i="1"/>
  <c r="R26" i="1" s="1"/>
  <c r="H24" i="3" s="1"/>
  <c r="P34" i="1"/>
  <c r="R34" i="1" s="1"/>
  <c r="H32" i="3" s="1"/>
  <c r="P12" i="1"/>
  <c r="P28" i="1"/>
  <c r="R28" i="1" s="1"/>
  <c r="H26" i="3" s="1"/>
  <c r="P20" i="1"/>
  <c r="R20" i="1" s="1"/>
  <c r="H18" i="3" s="1"/>
  <c r="P33" i="1"/>
  <c r="R33" i="1" s="1"/>
  <c r="H31" i="3" s="1"/>
  <c r="P36" i="1"/>
  <c r="G16" i="3"/>
  <c r="G24" i="3"/>
  <c r="G32" i="3"/>
  <c r="G17" i="3"/>
  <c r="G25" i="3"/>
  <c r="G33" i="3"/>
  <c r="G18" i="3"/>
  <c r="G26" i="3"/>
  <c r="G34" i="3"/>
  <c r="G20" i="3"/>
  <c r="G21" i="3"/>
  <c r="G11" i="3"/>
  <c r="G19" i="3"/>
  <c r="G27" i="3"/>
  <c r="G9" i="3"/>
  <c r="G28" i="3"/>
  <c r="G12" i="3"/>
  <c r="G13" i="3"/>
  <c r="G29" i="3"/>
  <c r="G14" i="3"/>
  <c r="G22" i="3"/>
  <c r="G30" i="3"/>
  <c r="G15" i="3"/>
  <c r="G23" i="3"/>
  <c r="G31" i="3"/>
  <c r="R29" i="1"/>
  <c r="H27" i="3" s="1"/>
  <c r="R19" i="1"/>
  <c r="H17" i="3" s="1"/>
  <c r="R36" i="1"/>
  <c r="H34" i="3" s="1"/>
  <c r="R23" i="1"/>
  <c r="H21" i="3" s="1"/>
  <c r="R21" i="1"/>
  <c r="H19" i="3" s="1"/>
  <c r="R22" i="1"/>
  <c r="H20" i="3" s="1"/>
  <c r="R17" i="1"/>
  <c r="H15" i="3" s="1"/>
  <c r="I11" i="1"/>
  <c r="S27" i="2"/>
  <c r="P14" i="2"/>
  <c r="R14" i="2" s="1"/>
  <c r="S10" i="2"/>
  <c r="S9" i="2" s="1"/>
  <c r="P13" i="2"/>
  <c r="R13" i="2" s="1"/>
  <c r="S21" i="2"/>
  <c r="S33" i="2"/>
  <c r="S18" i="2"/>
  <c r="P20" i="2"/>
  <c r="R20" i="2" s="1"/>
  <c r="S20" i="2" s="1"/>
  <c r="P35" i="2"/>
  <c r="R35" i="2" s="1"/>
  <c r="S35" i="2" s="1"/>
  <c r="P24" i="2"/>
  <c r="R24" i="2" s="1"/>
  <c r="S24" i="2" s="1"/>
  <c r="P30" i="2"/>
  <c r="R30" i="2" s="1"/>
  <c r="S31" i="2"/>
  <c r="S19" i="2"/>
  <c r="S30" i="2"/>
  <c r="S26" i="2"/>
  <c r="S16" i="2"/>
  <c r="S32" i="2"/>
  <c r="S13" i="2"/>
  <c r="S14" i="2"/>
  <c r="S17" i="2"/>
  <c r="S29" i="2"/>
  <c r="S12" i="2"/>
  <c r="S23" i="2"/>
  <c r="P34" i="2"/>
  <c r="R34" i="2" s="1"/>
  <c r="S34" i="2" s="1"/>
  <c r="S22" i="2"/>
  <c r="S28" i="2"/>
  <c r="S15" i="2"/>
  <c r="R11" i="1" l="1"/>
  <c r="H9" i="3" s="1"/>
  <c r="H10" i="3"/>
  <c r="D9" i="3"/>
  <c r="N23" i="5"/>
  <c r="P23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Rehn Henning</author>
  </authors>
  <commentList>
    <comment ref="Q5" authorId="0" shapeId="0" xr:uid="{A1E62EAB-4E67-4193-B260-B5854BB810BE}">
      <text>
        <r>
          <rPr>
            <b/>
            <sz val="9"/>
            <color indexed="81"/>
            <rFont val="Segoe UI"/>
            <family val="2"/>
          </rPr>
          <t>Rehn Henning:</t>
        </r>
        <r>
          <rPr>
            <sz val="9"/>
            <color indexed="81"/>
            <rFont val="Segoe UI"/>
            <family val="2"/>
          </rPr>
          <t xml:space="preserve">
Small center dip in Simulation. Why ?</t>
        </r>
      </text>
    </comment>
  </commentList>
</comments>
</file>

<file path=xl/sharedStrings.xml><?xml version="1.0" encoding="utf-8"?>
<sst xmlns="http://schemas.openxmlformats.org/spreadsheetml/2006/main" count="125" uniqueCount="34">
  <si>
    <t>disk</t>
  </si>
  <si>
    <t>D</t>
  </si>
  <si>
    <t>Phi</t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</si>
  <si>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Arial"/>
        <family val="2"/>
      </rPr>
      <t>R</t>
    </r>
  </si>
  <si>
    <t>SQRT1</t>
  </si>
  <si>
    <t>SQRT2</t>
  </si>
  <si>
    <t>SQRT3</t>
  </si>
  <si>
    <t>SQRT4</t>
  </si>
  <si>
    <t>R</t>
  </si>
  <si>
    <r>
      <t>R+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Arial"/>
        <family val="2"/>
      </rPr>
      <t>R</t>
    </r>
  </si>
  <si>
    <r>
      <t>R-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Arial"/>
        <family val="2"/>
      </rPr>
      <t>R</t>
    </r>
  </si>
  <si>
    <t>U</t>
  </si>
  <si>
    <t>U_disk</t>
  </si>
  <si>
    <t>A</t>
  </si>
  <si>
    <t>L_disk</t>
  </si>
  <si>
    <t>E(R)</t>
  </si>
  <si>
    <t>Difference</t>
  </si>
  <si>
    <t>distance</t>
  </si>
  <si>
    <t>r_S</t>
  </si>
  <si>
    <t>E</t>
  </si>
  <si>
    <t>Ring</t>
  </si>
  <si>
    <t>point source</t>
  </si>
  <si>
    <t>Formula</t>
  </si>
  <si>
    <t>E_0</t>
  </si>
  <si>
    <t>Sim</t>
  </si>
  <si>
    <t>10M rays</t>
  </si>
  <si>
    <t>Hottel</t>
  </si>
  <si>
    <t>E0 cos4</t>
  </si>
  <si>
    <t>Simulations</t>
  </si>
  <si>
    <t>Etendue of disk source and ring receiver</t>
  </si>
  <si>
    <t>Source</t>
  </si>
  <si>
    <t>Diskring</t>
  </si>
  <si>
    <t>Illuminance distributions</t>
  </si>
  <si>
    <t>The diskring formula is much better than the mere cos^4 distribution.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</si>
</sst>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&quot; mm&quot;"/>
    <numFmt numFmtId="165" formatCode="0&quot; lm&quot;"/>
    <numFmt numFmtId="166" formatCode="0&quot; lx&quot;"/>
    <numFmt numFmtId="167" formatCode="0.0&quot; mm&quot;"/>
    <numFmt numFmtId="168" formatCode="0&quot; mm2sr&quot;"/>
    <numFmt numFmtId="169" formatCode="0.0000&quot; MNits&quot;"/>
    <numFmt numFmtId="170" formatCode="0&quot; mm2&quot;"/>
    <numFmt numFmtId="171" formatCode="0&quot; Nits&quot;"/>
    <numFmt numFmtId="173" formatCode="0.00&quot; MNits&quot;"/>
  </numFmts>
  <fonts count="10"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1"/>
      <charset val="2"/>
    </font>
    <font>
      <sz val="11"/>
      <color theme="1"/>
      <name val="Symbol"/>
      <family val="1"/>
      <charset val="2"/>
    </font>
    <font>
      <sz val="11"/>
      <color rgb="FF00B05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1"/>
      <name val="Arial"/>
      <family val="2"/>
    </font>
    <font>
      <b/>
      <sz val="11"/>
      <color rgb="FF0061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6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2" borderId="0" xfId="1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1" fillId="2" borderId="0" xfId="1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7" fontId="1" fillId="2" borderId="0" xfId="1" applyNumberFormat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164" fontId="2" fillId="2" borderId="0" xfId="1" applyNumberFormat="1" applyFont="1" applyAlignment="1">
      <alignment horizontal="center"/>
    </xf>
    <xf numFmtId="165" fontId="2" fillId="2" borderId="0" xfId="1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1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73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164" fontId="9" fillId="2" borderId="0" xfId="1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8" fillId="0" borderId="0" xfId="0" applyFont="1"/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Diskring!$C$4</c:f>
              <c:strCache>
                <c:ptCount val="1"/>
                <c:pt idx="0">
                  <c:v>50 mm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Diskring!$B$11:$B$36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Diskring!$I$11:$I$36</c:f>
              <c:numCache>
                <c:formatCode>0" lx"</c:formatCode>
                <c:ptCount val="26"/>
                <c:pt idx="0">
                  <c:v>25380.210370912228</c:v>
                </c:pt>
                <c:pt idx="1">
                  <c:v>25380.210370912228</c:v>
                </c:pt>
                <c:pt idx="2">
                  <c:v>25137.998408473126</c:v>
                </c:pt>
                <c:pt idx="3">
                  <c:v>24740.103736145913</c:v>
                </c:pt>
                <c:pt idx="4">
                  <c:v>24195.045977956132</c:v>
                </c:pt>
                <c:pt idx="5">
                  <c:v>23514.409996897724</c:v>
                </c:pt>
                <c:pt idx="6">
                  <c:v>22712.492797362585</c:v>
                </c:pt>
                <c:pt idx="7">
                  <c:v>21805.843099603229</c:v>
                </c:pt>
                <c:pt idx="8">
                  <c:v>20812.701392549759</c:v>
                </c:pt>
                <c:pt idx="9">
                  <c:v>19752.359799017329</c:v>
                </c:pt>
                <c:pt idx="10">
                  <c:v>18644.473423727828</c:v>
                </c:pt>
                <c:pt idx="11">
                  <c:v>17508.365068053216</c:v>
                </c:pt>
                <c:pt idx="12">
                  <c:v>16362.37048876138</c:v>
                </c:pt>
                <c:pt idx="13">
                  <c:v>15223.269939404263</c:v>
                </c:pt>
                <c:pt idx="14">
                  <c:v>14105.843345792469</c:v>
                </c:pt>
                <c:pt idx="15">
                  <c:v>13022.5726231471</c:v>
                </c:pt>
                <c:pt idx="16">
                  <c:v>11983.498095699104</c:v>
                </c:pt>
                <c:pt idx="17">
                  <c:v>10996.219913618686</c:v>
                </c:pt>
                <c:pt idx="18">
                  <c:v>10066.022503226977</c:v>
                </c:pt>
                <c:pt idx="19">
                  <c:v>9196.0920758087395</c:v>
                </c:pt>
                <c:pt idx="20">
                  <c:v>8387.7944173605792</c:v>
                </c:pt>
                <c:pt idx="21">
                  <c:v>7640.9818667763075</c:v>
                </c:pt>
                <c:pt idx="22">
                  <c:v>6954.3032038965084</c:v>
                </c:pt>
                <c:pt idx="23">
                  <c:v>6325.4965858356663</c:v>
                </c:pt>
                <c:pt idx="24">
                  <c:v>5751.6523611071598</c:v>
                </c:pt>
                <c:pt idx="25">
                  <c:v>5229.4386154428003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12-476F-B15C-8ADC48B59CB4}"/>
            </c:ext>
          </c:extLst>
        </c:ser>
        <c:ser>
          <c:idx val="1"/>
          <c:order val="1"/>
          <c:tx>
            <c:strRef>
              <c:f>Diskring!$L$4</c:f>
              <c:strCache>
                <c:ptCount val="1"/>
                <c:pt idx="0">
                  <c:v>100 mm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Diskring!$K$11:$K$36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Diskring!$R$11:$R$36</c:f>
              <c:numCache>
                <c:formatCode>0" lx"</c:formatCode>
                <c:ptCount val="26"/>
                <c:pt idx="0">
                  <c:v>15894.804186656969</c:v>
                </c:pt>
                <c:pt idx="1">
                  <c:v>15894.804186656969</c:v>
                </c:pt>
                <c:pt idx="2">
                  <c:v>15835.122127952</c:v>
                </c:pt>
                <c:pt idx="3">
                  <c:v>15735.6609068664</c:v>
                </c:pt>
                <c:pt idx="4">
                  <c:v>15596.453407163457</c:v>
                </c:pt>
                <c:pt idx="5">
                  <c:v>15417.584729804081</c:v>
                </c:pt>
                <c:pt idx="6">
                  <c:v>15199.23096467359</c:v>
                </c:pt>
                <c:pt idx="7">
                  <c:v>14941.708316400591</c:v>
                </c:pt>
                <c:pt idx="8">
                  <c:v>14645.531517218426</c:v>
                </c:pt>
                <c:pt idx="9">
                  <c:v>14311.479674233375</c:v>
                </c:pt>
                <c:pt idx="10">
                  <c:v>13940.666653288361</c:v>
                </c:pt>
                <c:pt idx="11">
                  <c:v>13534.611843773358</c:v>
                </c:pt>
                <c:pt idx="12">
                  <c:v>13095.305798448731</c:v>
                </c:pt>
                <c:pt idx="13">
                  <c:v>12625.264007615133</c:v>
                </c:pt>
                <c:pt idx="14">
                  <c:v>12127.561240976182</c:v>
                </c:pt>
                <c:pt idx="15">
                  <c:v>11605.838819297807</c:v>
                </c:pt>
                <c:pt idx="16">
                  <c:v>11064.278190404846</c:v>
                </c:pt>
                <c:pt idx="17">
                  <c:v>10507.536488044589</c:v>
                </c:pt>
                <c:pt idx="18">
                  <c:v>9940.6433193455196</c:v>
                </c:pt>
                <c:pt idx="19">
                  <c:v>9368.8625077483703</c:v>
                </c:pt>
                <c:pt idx="20">
                  <c:v>8797.5272387903442</c:v>
                </c:pt>
                <c:pt idx="21">
                  <c:v>8231.8611255086125</c:v>
                </c:pt>
                <c:pt idx="22">
                  <c:v>7676.800237970142</c:v>
                </c:pt>
                <c:pt idx="23">
                  <c:v>7136.8314980111045</c:v>
                </c:pt>
                <c:pt idx="24">
                  <c:v>6615.8608670910853</c:v>
                </c:pt>
                <c:pt idx="25">
                  <c:v>6117.1208335139663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74-49DA-9795-6C1D3FBEE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657167"/>
        <c:axId val="713647599"/>
      </c:scatterChart>
      <c:valAx>
        <c:axId val="713657167"/>
        <c:scaling>
          <c:orientation val="minMax"/>
          <c:max val="1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13647599"/>
        <c:crosses val="autoZero"/>
        <c:crossBetween val="midCat"/>
      </c:valAx>
      <c:valAx>
        <c:axId val="71364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136571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8274199792615"/>
          <c:y val="6.8805409888878843E-2"/>
          <c:w val="0.81992683230974861"/>
          <c:h val="0.7681553508105473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'Comp to cos4'!$C$7</c:f>
              <c:strCache>
                <c:ptCount val="1"/>
                <c:pt idx="0">
                  <c:v>E0 cos4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cos4'!$C$9:$C$34</c:f>
              <c:numCache>
                <c:formatCode>0" lx"</c:formatCode>
                <c:ptCount val="26"/>
                <c:pt idx="0">
                  <c:v>25464.790894703256</c:v>
                </c:pt>
                <c:pt idx="1">
                  <c:v>25337.942818468302</c:v>
                </c:pt>
                <c:pt idx="2">
                  <c:v>24963.033913050931</c:v>
                </c:pt>
                <c:pt idx="3">
                  <c:v>24356.421489305543</c:v>
                </c:pt>
                <c:pt idx="4">
                  <c:v>23543.630634895762</c:v>
                </c:pt>
                <c:pt idx="5">
                  <c:v>22557.046605688698</c:v>
                </c:pt>
                <c:pt idx="6">
                  <c:v>21433.205028788201</c:v>
                </c:pt>
                <c:pt idx="7">
                  <c:v>20210.051255462629</c:v>
                </c:pt>
                <c:pt idx="8">
                  <c:v>18924.487882508362</c:v>
                </c:pt>
                <c:pt idx="9">
                  <c:v>17610.429342683175</c:v>
                </c:pt>
                <c:pt idx="10">
                  <c:v>16297.466172610086</c:v>
                </c:pt>
                <c:pt idx="11">
                  <c:v>15010.136800087388</c:v>
                </c:pt>
                <c:pt idx="12">
                  <c:v>13767.728641167421</c:v>
                </c:pt>
                <c:pt idx="13">
                  <c:v>12584.488382333022</c:v>
                </c:pt>
                <c:pt idx="14">
                  <c:v>11470.109857530409</c:v>
                </c:pt>
                <c:pt idx="15">
                  <c:v>10430.378350470455</c:v>
                </c:pt>
                <c:pt idx="16">
                  <c:v>9467.8728787564178</c:v>
                </c:pt>
                <c:pt idx="17">
                  <c:v>8582.6549555476195</c:v>
                </c:pt>
                <c:pt idx="18">
                  <c:v>7772.8979257969113</c:v>
                </c:pt>
                <c:pt idx="19">
                  <c:v>7035.4322208183112</c:v>
                </c:pt>
                <c:pt idx="20">
                  <c:v>6366.1977236758139</c:v>
                </c:pt>
                <c:pt idx="21">
                  <c:v>5760.6051104900607</c:v>
                </c:pt>
                <c:pt idx="22">
                  <c:v>5213.814396655117</c:v>
                </c:pt>
                <c:pt idx="23">
                  <c:v>4720.942044645064</c:v>
                </c:pt>
                <c:pt idx="24">
                  <c:v>4277.2088979278524</c:v>
                </c:pt>
                <c:pt idx="25">
                  <c:v>3878.040731138628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3C-4AFA-AF62-208752663819}"/>
            </c:ext>
          </c:extLst>
        </c:ser>
        <c:ser>
          <c:idx val="1"/>
          <c:order val="1"/>
          <c:tx>
            <c:strRef>
              <c:f>'Comp to cos4'!$D$7</c:f>
              <c:strCache>
                <c:ptCount val="1"/>
                <c:pt idx="0">
                  <c:v>Diskring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cos4'!$D$9:$D$34</c:f>
              <c:numCache>
                <c:formatCode>0" lx"</c:formatCode>
                <c:ptCount val="26"/>
                <c:pt idx="0">
                  <c:v>25380.210370912228</c:v>
                </c:pt>
                <c:pt idx="1">
                  <c:v>25380.210370912228</c:v>
                </c:pt>
                <c:pt idx="2">
                  <c:v>25137.998408473126</c:v>
                </c:pt>
                <c:pt idx="3">
                  <c:v>24740.103736145913</c:v>
                </c:pt>
                <c:pt idx="4">
                  <c:v>24195.045977956132</c:v>
                </c:pt>
                <c:pt idx="5">
                  <c:v>23514.409996897724</c:v>
                </c:pt>
                <c:pt idx="6">
                  <c:v>22712.492797362585</c:v>
                </c:pt>
                <c:pt idx="7">
                  <c:v>21805.843099603229</c:v>
                </c:pt>
                <c:pt idx="8">
                  <c:v>20812.701392549759</c:v>
                </c:pt>
                <c:pt idx="9">
                  <c:v>19752.359799017329</c:v>
                </c:pt>
                <c:pt idx="10">
                  <c:v>18644.473423727828</c:v>
                </c:pt>
                <c:pt idx="11">
                  <c:v>17508.365068053216</c:v>
                </c:pt>
                <c:pt idx="12">
                  <c:v>16362.37048876138</c:v>
                </c:pt>
                <c:pt idx="13">
                  <c:v>15223.269939404263</c:v>
                </c:pt>
                <c:pt idx="14">
                  <c:v>14105.843345792469</c:v>
                </c:pt>
                <c:pt idx="15">
                  <c:v>13022.5726231471</c:v>
                </c:pt>
                <c:pt idx="16">
                  <c:v>11983.498095699104</c:v>
                </c:pt>
                <c:pt idx="17">
                  <c:v>10996.219913618686</c:v>
                </c:pt>
                <c:pt idx="18">
                  <c:v>10066.022503226977</c:v>
                </c:pt>
                <c:pt idx="19">
                  <c:v>9196.0920758087395</c:v>
                </c:pt>
                <c:pt idx="20">
                  <c:v>8387.7944173605792</c:v>
                </c:pt>
                <c:pt idx="21">
                  <c:v>7640.9818667763075</c:v>
                </c:pt>
                <c:pt idx="22">
                  <c:v>6954.3032038965084</c:v>
                </c:pt>
                <c:pt idx="23">
                  <c:v>6325.4965858356663</c:v>
                </c:pt>
                <c:pt idx="24">
                  <c:v>5751.6523611071598</c:v>
                </c:pt>
                <c:pt idx="25">
                  <c:v>5229.4386154428003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3C-4AFA-AF62-208752663819}"/>
            </c:ext>
          </c:extLst>
        </c:ser>
        <c:ser>
          <c:idx val="2"/>
          <c:order val="2"/>
          <c:tx>
            <c:strRef>
              <c:f>'Comp to cos4'!$E$7</c:f>
              <c:strCache>
                <c:ptCount val="1"/>
                <c:pt idx="0">
                  <c:v>Sim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cos4'!$E$9:$E$34</c:f>
              <c:numCache>
                <c:formatCode>0" lx"</c:formatCode>
                <c:ptCount val="26"/>
                <c:pt idx="0">
                  <c:v>25460.880012536902</c:v>
                </c:pt>
                <c:pt idx="1">
                  <c:v>25214.332776249499</c:v>
                </c:pt>
                <c:pt idx="2">
                  <c:v>25221.353941242502</c:v>
                </c:pt>
                <c:pt idx="3">
                  <c:v>24836.660584716901</c:v>
                </c:pt>
                <c:pt idx="4">
                  <c:v>24168.003491806499</c:v>
                </c:pt>
                <c:pt idx="5">
                  <c:v>23495.158288971899</c:v>
                </c:pt>
                <c:pt idx="6">
                  <c:v>22689.843967614499</c:v>
                </c:pt>
                <c:pt idx="7">
                  <c:v>21941.761450062899</c:v>
                </c:pt>
                <c:pt idx="8">
                  <c:v>20872.707859053498</c:v>
                </c:pt>
                <c:pt idx="9">
                  <c:v>19805.294460073499</c:v>
                </c:pt>
                <c:pt idx="10">
                  <c:v>18748.7778971191</c:v>
                </c:pt>
                <c:pt idx="11">
                  <c:v>17605.685730040001</c:v>
                </c:pt>
                <c:pt idx="12">
                  <c:v>16534.074587862699</c:v>
                </c:pt>
                <c:pt idx="13">
                  <c:v>15316.7733688588</c:v>
                </c:pt>
                <c:pt idx="14">
                  <c:v>14248.7003177324</c:v>
                </c:pt>
                <c:pt idx="15">
                  <c:v>13112.092513973201</c:v>
                </c:pt>
                <c:pt idx="16">
                  <c:v>12116.663703078801</c:v>
                </c:pt>
                <c:pt idx="17">
                  <c:v>11149.8867810718</c:v>
                </c:pt>
                <c:pt idx="18">
                  <c:v>10193.9277971635</c:v>
                </c:pt>
                <c:pt idx="19">
                  <c:v>9305.0272291302408</c:v>
                </c:pt>
                <c:pt idx="20">
                  <c:v>7818.3501493111899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DE-4E2A-BC76-C36EAEAB2B0B}"/>
            </c:ext>
          </c:extLst>
        </c:ser>
        <c:ser>
          <c:idx val="3"/>
          <c:order val="3"/>
          <c:tx>
            <c:strRef>
              <c:f>'Comp to cos4'!$G$7</c:f>
              <c:strCache>
                <c:ptCount val="1"/>
                <c:pt idx="0">
                  <c:v>E0 cos4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cos4'!$G$9:$G$34</c:f>
              <c:numCache>
                <c:formatCode>0" lx"</c:formatCode>
                <c:ptCount val="26"/>
                <c:pt idx="0">
                  <c:v>15915.494309189535</c:v>
                </c:pt>
                <c:pt idx="1">
                  <c:v>15836.214261542687</c:v>
                </c:pt>
                <c:pt idx="2">
                  <c:v>15601.896195656829</c:v>
                </c:pt>
                <c:pt idx="3">
                  <c:v>15222.763430815963</c:v>
                </c:pt>
                <c:pt idx="4">
                  <c:v>14714.769146809849</c:v>
                </c:pt>
                <c:pt idx="5">
                  <c:v>14098.154128555436</c:v>
                </c:pt>
                <c:pt idx="6">
                  <c:v>13395.753142992624</c:v>
                </c:pt>
                <c:pt idx="7">
                  <c:v>12631.282034664144</c:v>
                </c:pt>
                <c:pt idx="8">
                  <c:v>11827.804926567725</c:v>
                </c:pt>
                <c:pt idx="9">
                  <c:v>11006.518339176981</c:v>
                </c:pt>
                <c:pt idx="10">
                  <c:v>10185.916357881304</c:v>
                </c:pt>
                <c:pt idx="11">
                  <c:v>9381.3355000546162</c:v>
                </c:pt>
                <c:pt idx="12">
                  <c:v>8604.8304007296374</c:v>
                </c:pt>
                <c:pt idx="13">
                  <c:v>7865.3052389581371</c:v>
                </c:pt>
                <c:pt idx="14">
                  <c:v>7168.8186609565046</c:v>
                </c:pt>
                <c:pt idx="15">
                  <c:v>6518.9864690440336</c:v>
                </c:pt>
                <c:pt idx="16">
                  <c:v>5917.4205492227602</c:v>
                </c:pt>
                <c:pt idx="17">
                  <c:v>5364.1593472172617</c:v>
                </c:pt>
                <c:pt idx="18">
                  <c:v>4858.0612036230696</c:v>
                </c:pt>
                <c:pt idx="19">
                  <c:v>4397.145138011444</c:v>
                </c:pt>
                <c:pt idx="20">
                  <c:v>3978.8735772973837</c:v>
                </c:pt>
                <c:pt idx="21">
                  <c:v>3600.3781940562881</c:v>
                </c:pt>
                <c:pt idx="22">
                  <c:v>3258.6339979094478</c:v>
                </c:pt>
                <c:pt idx="23">
                  <c:v>2950.588777903165</c:v>
                </c:pt>
                <c:pt idx="24">
                  <c:v>2673.2555612049068</c:v>
                </c:pt>
                <c:pt idx="25">
                  <c:v>2423.7754569616427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DE-4E2A-BC76-C36EAEAB2B0B}"/>
            </c:ext>
          </c:extLst>
        </c:ser>
        <c:ser>
          <c:idx val="4"/>
          <c:order val="4"/>
          <c:tx>
            <c:strRef>
              <c:f>'Comp to cos4'!$H$7</c:f>
              <c:strCache>
                <c:ptCount val="1"/>
                <c:pt idx="0">
                  <c:v>Diskring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cos4'!$H$9:$H$34</c:f>
              <c:numCache>
                <c:formatCode>0" lx"</c:formatCode>
                <c:ptCount val="26"/>
                <c:pt idx="0">
                  <c:v>15894.804186656969</c:v>
                </c:pt>
                <c:pt idx="1">
                  <c:v>15894.804186656969</c:v>
                </c:pt>
                <c:pt idx="2">
                  <c:v>15835.122127952</c:v>
                </c:pt>
                <c:pt idx="3">
                  <c:v>15735.6609068664</c:v>
                </c:pt>
                <c:pt idx="4">
                  <c:v>15596.453407163457</c:v>
                </c:pt>
                <c:pt idx="5">
                  <c:v>15417.584729804081</c:v>
                </c:pt>
                <c:pt idx="6">
                  <c:v>15199.23096467359</c:v>
                </c:pt>
                <c:pt idx="7">
                  <c:v>14941.708316400591</c:v>
                </c:pt>
                <c:pt idx="8">
                  <c:v>14645.531517218426</c:v>
                </c:pt>
                <c:pt idx="9">
                  <c:v>14311.479674233375</c:v>
                </c:pt>
                <c:pt idx="10">
                  <c:v>13940.666653288361</c:v>
                </c:pt>
                <c:pt idx="11">
                  <c:v>13534.611843773358</c:v>
                </c:pt>
                <c:pt idx="12">
                  <c:v>13095.305798448731</c:v>
                </c:pt>
                <c:pt idx="13">
                  <c:v>12625.264007615133</c:v>
                </c:pt>
                <c:pt idx="14">
                  <c:v>12127.561240976182</c:v>
                </c:pt>
                <c:pt idx="15">
                  <c:v>11605.838819297807</c:v>
                </c:pt>
                <c:pt idx="16">
                  <c:v>11064.278190404846</c:v>
                </c:pt>
                <c:pt idx="17">
                  <c:v>10507.536488044589</c:v>
                </c:pt>
                <c:pt idx="18">
                  <c:v>9940.6433193455196</c:v>
                </c:pt>
                <c:pt idx="19">
                  <c:v>9368.8625077483703</c:v>
                </c:pt>
                <c:pt idx="20">
                  <c:v>8797.5272387903442</c:v>
                </c:pt>
                <c:pt idx="21">
                  <c:v>8231.8611255086125</c:v>
                </c:pt>
                <c:pt idx="22">
                  <c:v>7676.800237970142</c:v>
                </c:pt>
                <c:pt idx="23">
                  <c:v>7136.8314980111045</c:v>
                </c:pt>
                <c:pt idx="24">
                  <c:v>6615.8608670910853</c:v>
                </c:pt>
                <c:pt idx="25">
                  <c:v>6117.1208335139663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DE-4E2A-BC76-C36EAEAB2B0B}"/>
            </c:ext>
          </c:extLst>
        </c:ser>
        <c:ser>
          <c:idx val="5"/>
          <c:order val="5"/>
          <c:tx>
            <c:strRef>
              <c:f>'Comp to cos4'!$I$7</c:f>
              <c:strCache>
                <c:ptCount val="1"/>
                <c:pt idx="0">
                  <c:v>Sim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'Comp to cos4'!$B$9:$B$34</c:f>
              <c:numCache>
                <c:formatCode>0" mm"</c:formatCode>
                <c:ptCount val="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</c:numCache>
            </c:numRef>
          </c:xVal>
          <c:yVal>
            <c:numRef>
              <c:f>'Comp to cos4'!$I$9:$I$34</c:f>
              <c:numCache>
                <c:formatCode>0" lx"</c:formatCode>
                <c:ptCount val="26"/>
                <c:pt idx="0">
                  <c:v>15679.944345100899</c:v>
                </c:pt>
                <c:pt idx="1">
                  <c:v>16052.972424527999</c:v>
                </c:pt>
                <c:pt idx="2">
                  <c:v>15889.778107701401</c:v>
                </c:pt>
                <c:pt idx="3">
                  <c:v>15753.9363425055</c:v>
                </c:pt>
                <c:pt idx="4">
                  <c:v>15627.3255554638</c:v>
                </c:pt>
                <c:pt idx="5">
                  <c:v>15397.7306803463</c:v>
                </c:pt>
                <c:pt idx="6">
                  <c:v>15179.129358981099</c:v>
                </c:pt>
                <c:pt idx="7">
                  <c:v>14941.914547525799</c:v>
                </c:pt>
                <c:pt idx="8">
                  <c:v>14651.8570297154</c:v>
                </c:pt>
                <c:pt idx="9">
                  <c:v>14370.1363345684</c:v>
                </c:pt>
                <c:pt idx="10">
                  <c:v>13991.0773461689</c:v>
                </c:pt>
                <c:pt idx="11">
                  <c:v>13573.103231581599</c:v>
                </c:pt>
                <c:pt idx="12">
                  <c:v>13117.029911560599</c:v>
                </c:pt>
                <c:pt idx="13">
                  <c:v>12669.2893022974</c:v>
                </c:pt>
                <c:pt idx="14">
                  <c:v>12196.0242619041</c:v>
                </c:pt>
                <c:pt idx="15">
                  <c:v>11662.371801028101</c:v>
                </c:pt>
                <c:pt idx="16">
                  <c:v>11129.843444092399</c:v>
                </c:pt>
                <c:pt idx="17">
                  <c:v>10567.442257729401</c:v>
                </c:pt>
                <c:pt idx="18">
                  <c:v>10027.530743265999</c:v>
                </c:pt>
                <c:pt idx="19">
                  <c:v>9468.1412012668898</c:v>
                </c:pt>
                <c:pt idx="20">
                  <c:v>8095.4140682418301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DE-4E2A-BC76-C36EAEAB2B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0327712"/>
        <c:axId val="1220325632"/>
      </c:scatterChart>
      <c:valAx>
        <c:axId val="1220327712"/>
        <c:scaling>
          <c:orientation val="minMax"/>
          <c:max val="1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2000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0325632"/>
        <c:crosses val="autoZero"/>
        <c:crossBetween val="midCat"/>
      </c:valAx>
      <c:valAx>
        <c:axId val="122032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2000"/>
                  <a:t>E</a:t>
                </a:r>
              </a:p>
            </c:rich>
          </c:tx>
          <c:layout>
            <c:manualLayout>
              <c:xMode val="edge"/>
              <c:yMode val="edge"/>
              <c:x val="1.8723430913309604E-2"/>
              <c:y val="0.440150971466730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0327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Ringring!$K$9:$K$39</c:f>
              <c:numCache>
                <c:formatCode>0" mm"</c:formatCode>
                <c:ptCount val="3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</c:numCache>
            </c:numRef>
          </c:xVal>
          <c:yVal>
            <c:numRef>
              <c:f>Ringring!$S$9:$S$39</c:f>
              <c:numCache>
                <c:formatCode>0" lx"</c:formatCode>
                <c:ptCount val="31"/>
                <c:pt idx="0">
                  <c:v>129.06931924358628</c:v>
                </c:pt>
                <c:pt idx="1">
                  <c:v>129.06931924358628</c:v>
                </c:pt>
                <c:pt idx="2">
                  <c:v>131.26191863106283</c:v>
                </c:pt>
                <c:pt idx="3">
                  <c:v>134.97734355884131</c:v>
                </c:pt>
                <c:pt idx="4">
                  <c:v>140.30719203482749</c:v>
                </c:pt>
                <c:pt idx="5">
                  <c:v>147.37897259165379</c:v>
                </c:pt>
                <c:pt idx="6">
                  <c:v>156.3537173972818</c:v>
                </c:pt>
                <c:pt idx="7">
                  <c:v>167.42015942889134</c:v>
                </c:pt>
                <c:pt idx="8">
                  <c:v>180.78274872673592</c:v>
                </c:pt>
                <c:pt idx="9">
                  <c:v>196.63954345642173</c:v>
                </c:pt>
                <c:pt idx="10">
                  <c:v>215.1447151520963</c:v>
                </c:pt>
                <c:pt idx="11">
                  <c:v>236.3496908040247</c:v>
                </c:pt>
                <c:pt idx="12">
                  <c:v>260.11819960794651</c:v>
                </c:pt>
                <c:pt idx="13">
                  <c:v>286.01602347887206</c:v>
                </c:pt>
                <c:pt idx="14">
                  <c:v>313.18881680319942</c:v>
                </c:pt>
                <c:pt idx="15">
                  <c:v>340.26190414079247</c:v>
                </c:pt>
                <c:pt idx="16">
                  <c:v>365.31917849343313</c:v>
                </c:pt>
                <c:pt idx="17">
                  <c:v>386.02838801076086</c:v>
                </c:pt>
                <c:pt idx="18">
                  <c:v>399.9546048741571</c:v>
                </c:pt>
                <c:pt idx="19">
                  <c:v>405.03116230071294</c:v>
                </c:pt>
                <c:pt idx="20">
                  <c:v>400.06175273586484</c:v>
                </c:pt>
                <c:pt idx="21">
                  <c:v>385.06857101767201</c:v>
                </c:pt>
                <c:pt idx="22">
                  <c:v>361.33433747584104</c:v>
                </c:pt>
                <c:pt idx="23">
                  <c:v>331.10876409667321</c:v>
                </c:pt>
                <c:pt idx="24">
                  <c:v>297.09442598484856</c:v>
                </c:pt>
                <c:pt idx="25">
                  <c:v>261.90681971035701</c:v>
                </c:pt>
                <c:pt idx="26">
                  <c:v>227.67874278539449</c:v>
                </c:pt>
                <c:pt idx="27">
                  <c:v>195.88216758870755</c:v>
                </c:pt>
                <c:pt idx="28">
                  <c:v>167.34144459370964</c:v>
                </c:pt>
                <c:pt idx="29">
                  <c:v>142.35996859194259</c:v>
                </c:pt>
                <c:pt idx="30">
                  <c:v>120.88250737075806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5B-47C0-9720-966A1A030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7351839"/>
        <c:axId val="1087355999"/>
      </c:scatterChart>
      <c:valAx>
        <c:axId val="1087351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7355999"/>
        <c:crosses val="autoZero"/>
        <c:crossBetween val="midCat"/>
      </c:valAx>
      <c:valAx>
        <c:axId val="1087355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7351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256761</xdr:colOff>
      <xdr:row>7</xdr:row>
      <xdr:rowOff>107674</xdr:rowOff>
    </xdr:from>
    <xdr:to>
      <xdr:col>12</xdr:col>
      <xdr:colOff>380022</xdr:colOff>
      <xdr:row>11</xdr:row>
      <xdr:rowOff>26594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8D3A08F0-8CE7-D584-BBE7-A758DBF1B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85652" y="1383196"/>
          <a:ext cx="1895740" cy="647790"/>
        </a:xfrm>
        <a:prstGeom prst="rect">
          <a:avLst/>
        </a:prstGeom>
      </xdr:spPr>
    </xdr:pic>
    <xdr:clientData/>
  </xdr:twoCellAnchor>
  <xdr:twoCellAnchor editAs="oneCell">
    <xdr:from>
      <xdr:col>10</xdr:col>
      <xdr:colOff>786848</xdr:colOff>
      <xdr:row>11</xdr:row>
      <xdr:rowOff>157369</xdr:rowOff>
    </xdr:from>
    <xdr:to>
      <xdr:col>13</xdr:col>
      <xdr:colOff>740409</xdr:colOff>
      <xdr:row>15</xdr:row>
      <xdr:rowOff>76290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3C39AAA0-FC14-B8C4-3E58-A6320CF03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15739" y="2161760"/>
          <a:ext cx="2562583" cy="647790"/>
        </a:xfrm>
        <a:prstGeom prst="rect">
          <a:avLst/>
        </a:prstGeom>
      </xdr:spPr>
    </xdr:pic>
    <xdr:clientData/>
  </xdr:twoCellAnchor>
  <xdr:twoCellAnchor editAs="oneCell">
    <xdr:from>
      <xdr:col>13</xdr:col>
      <xdr:colOff>99390</xdr:colOff>
      <xdr:row>7</xdr:row>
      <xdr:rowOff>24847</xdr:rowOff>
    </xdr:from>
    <xdr:to>
      <xdr:col>15</xdr:col>
      <xdr:colOff>731675</xdr:colOff>
      <xdr:row>11</xdr:row>
      <xdr:rowOff>29504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990173C2-8481-5468-A4E6-D3A3AFF5A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37303" y="1300369"/>
          <a:ext cx="2305372" cy="733527"/>
        </a:xfrm>
        <a:prstGeom prst="rect">
          <a:avLst/>
        </a:prstGeom>
      </xdr:spPr>
    </xdr:pic>
    <xdr:clientData/>
  </xdr:twoCellAnchor>
  <xdr:twoCellAnchor editAs="oneCell">
    <xdr:from>
      <xdr:col>15</xdr:col>
      <xdr:colOff>57978</xdr:colOff>
      <xdr:row>17</xdr:row>
      <xdr:rowOff>0</xdr:rowOff>
    </xdr:from>
    <xdr:to>
      <xdr:col>18</xdr:col>
      <xdr:colOff>320509</xdr:colOff>
      <xdr:row>20</xdr:row>
      <xdr:rowOff>148770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3E2F0DDF-6653-8F00-FCFD-55136572B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68978" y="3097696"/>
          <a:ext cx="2772162" cy="695422"/>
        </a:xfrm>
        <a:prstGeom prst="rect">
          <a:avLst/>
        </a:prstGeom>
      </xdr:spPr>
    </xdr:pic>
    <xdr:clientData/>
  </xdr:twoCellAnchor>
  <xdr:twoCellAnchor>
    <xdr:from>
      <xdr:col>8</xdr:col>
      <xdr:colOff>152400</xdr:colOff>
      <xdr:row>4</xdr:row>
      <xdr:rowOff>95250</xdr:rowOff>
    </xdr:from>
    <xdr:to>
      <xdr:col>9</xdr:col>
      <xdr:colOff>152400</xdr:colOff>
      <xdr:row>62</xdr:row>
      <xdr:rowOff>104775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43062B22-DEE4-BE6C-C793-EDB2DB92EFEB}"/>
            </a:ext>
          </a:extLst>
        </xdr:cNvPr>
        <xdr:cNvCxnSpPr/>
      </xdr:nvCxnSpPr>
      <xdr:spPr>
        <a:xfrm flipV="1">
          <a:off x="6524625" y="828675"/>
          <a:ext cx="838200" cy="10506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</xdr:colOff>
      <xdr:row>39</xdr:row>
      <xdr:rowOff>47625</xdr:rowOff>
    </xdr:from>
    <xdr:to>
      <xdr:col>12</xdr:col>
      <xdr:colOff>376237</xdr:colOff>
      <xdr:row>58</xdr:row>
      <xdr:rowOff>19050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1D4B4C4E-FDD4-BA9F-FD42-FF48293B9E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114300</xdr:colOff>
      <xdr:row>38</xdr:row>
      <xdr:rowOff>47625</xdr:rowOff>
    </xdr:from>
    <xdr:to>
      <xdr:col>6</xdr:col>
      <xdr:colOff>771525</xdr:colOff>
      <xdr:row>44</xdr:row>
      <xdr:rowOff>83551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AB3E1E2C-EFA0-38A9-AEB6-196AB649C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6581775"/>
          <a:ext cx="4848225" cy="1121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271461</xdr:colOff>
      <xdr:row>4</xdr:row>
      <xdr:rowOff>9525</xdr:rowOff>
    </xdr:from>
    <xdr:to>
      <xdr:col>22</xdr:col>
      <xdr:colOff>333375</xdr:colOff>
      <xdr:row>36</xdr:row>
      <xdr:rowOff>133350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F9CA18F-AD1C-E55F-9BBD-990747438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0.14635</cdr:x>
      <cdr:y>0.21417</cdr:y>
    </cdr:from>
    <cdr:to>
      <cdr:x>0.24047</cdr:x>
      <cdr:y>0.2657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561D035E-A0D9-EC09-ACCB-954DE3A15E8C}"/>
            </a:ext>
          </a:extLst>
        </cdr:cNvPr>
        <cdr:cNvSpPr txBox="1"/>
      </cdr:nvSpPr>
      <cdr:spPr>
        <a:xfrm xmlns:a="http://schemas.openxmlformats.org/drawingml/2006/main">
          <a:off x="1481139" y="1266825"/>
          <a:ext cx="952500" cy="3048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DE" sz="1600">
              <a:solidFill>
                <a:sysClr val="windowText" lastClr="000000"/>
              </a:solidFill>
            </a:rPr>
            <a:t>r</a:t>
          </a:r>
          <a:r>
            <a:rPr lang="de-DE" sz="1600" baseline="-25000">
              <a:solidFill>
                <a:sysClr val="windowText" lastClr="000000"/>
              </a:solidFill>
            </a:rPr>
            <a:t>S </a:t>
          </a:r>
          <a:r>
            <a:rPr lang="de-DE" sz="1600">
              <a:solidFill>
                <a:sysClr val="windowText" lastClr="000000"/>
              </a:solidFill>
            </a:rPr>
            <a:t>= 50 mm</a:t>
          </a:r>
        </a:p>
      </cdr:txBody>
    </cdr:sp>
  </cdr:relSizeAnchor>
  <cdr:relSizeAnchor xmlns:cdr="http://schemas.openxmlformats.org/drawingml/2006/chartDrawing">
    <cdr:from>
      <cdr:x>0.13961</cdr:x>
      <cdr:y>0.46753</cdr:y>
    </cdr:from>
    <cdr:to>
      <cdr:x>0.23373</cdr:x>
      <cdr:y>0.51906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45CF8028-EC4D-6883-297E-2412E9ED14AE}"/>
            </a:ext>
          </a:extLst>
        </cdr:cNvPr>
        <cdr:cNvSpPr txBox="1"/>
      </cdr:nvSpPr>
      <cdr:spPr>
        <a:xfrm xmlns:a="http://schemas.openxmlformats.org/drawingml/2006/main">
          <a:off x="1412875" y="2765425"/>
          <a:ext cx="952500" cy="3048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600">
              <a:solidFill>
                <a:sysClr val="windowText" lastClr="000000"/>
              </a:solidFill>
            </a:rPr>
            <a:t>r</a:t>
          </a:r>
          <a:r>
            <a:rPr lang="de-DE" sz="1600" baseline="-25000">
              <a:solidFill>
                <a:sysClr val="windowText" lastClr="000000"/>
              </a:solidFill>
            </a:rPr>
            <a:t>S </a:t>
          </a:r>
          <a:r>
            <a:rPr lang="de-DE" sz="1600">
              <a:solidFill>
                <a:sysClr val="windowText" lastClr="000000"/>
              </a:solidFill>
            </a:rPr>
            <a:t>= 100 mm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280986</xdr:colOff>
      <xdr:row>20</xdr:row>
      <xdr:rowOff>142875</xdr:rowOff>
    </xdr:from>
    <xdr:to>
      <xdr:col>16</xdr:col>
      <xdr:colOff>133349</xdr:colOff>
      <xdr:row>43</xdr:row>
      <xdr:rowOff>123825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6000E10-C494-D23A-410D-315A85DEF5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749F-E8E5-4D34-97D7-FC50212C7720}">
  <dimension ref="A1:EB123"/>
  <sheetViews>
    <sheetView zoomScaleNormal="100" workbookViewId="0">
      <selection activeCell="E16" sqref="E16"/>
    </sheetView>
  </sheetViews>
  <sheetFormatPr baseColWidth="10" defaultRowHeight="14.25"/>
  <cols>
    <col min="1" max="1" width="22.75" style="2" bestFit="1" customWidth="1"/>
    <col min="2" max="2" width="6.625" style="2" bestFit="1" customWidth="1"/>
    <col min="3" max="11" width="11" style="2"/>
    <col min="12" max="12" width="12.25" style="2" bestFit="1" customWidth="1"/>
    <col min="13" max="16384" width="11" style="2"/>
  </cols>
  <sheetData>
    <row r="1" spans="1:112" ht="15">
      <c r="A1" s="22" t="s">
        <v>32</v>
      </c>
      <c r="D1" s="2" t="s">
        <v>18</v>
      </c>
      <c r="E1" s="2" t="s">
        <v>18</v>
      </c>
      <c r="F1" s="2" t="s">
        <v>18</v>
      </c>
      <c r="G1" s="2" t="s">
        <v>18</v>
      </c>
      <c r="H1" s="2" t="s">
        <v>18</v>
      </c>
      <c r="M1" s="2" t="str">
        <f t="shared" ref="M1:Q2" si="0">D1</f>
        <v>r_S</v>
      </c>
      <c r="N1" s="2" t="str">
        <f t="shared" si="0"/>
        <v>r_S</v>
      </c>
      <c r="O1" s="2" t="str">
        <f t="shared" si="0"/>
        <v>r_S</v>
      </c>
      <c r="P1" s="2" t="str">
        <f t="shared" si="0"/>
        <v>r_S</v>
      </c>
      <c r="Q1" s="2" t="str">
        <f t="shared" si="0"/>
        <v>r_S</v>
      </c>
    </row>
    <row r="2" spans="1:112" ht="15">
      <c r="A2" s="22" t="s">
        <v>28</v>
      </c>
      <c r="C2" s="2" t="s">
        <v>21</v>
      </c>
      <c r="D2" s="9">
        <v>1</v>
      </c>
      <c r="E2" s="9">
        <v>10</v>
      </c>
      <c r="F2" s="9">
        <v>50</v>
      </c>
      <c r="G2" s="9">
        <v>100</v>
      </c>
      <c r="H2" s="9">
        <v>1000</v>
      </c>
      <c r="J2" s="2" t="s">
        <v>1</v>
      </c>
      <c r="K2" s="3">
        <v>100</v>
      </c>
      <c r="L2" s="2" t="str">
        <f>C2</f>
        <v>point source</v>
      </c>
      <c r="M2" s="9">
        <f t="shared" si="0"/>
        <v>1</v>
      </c>
      <c r="N2" s="9">
        <f t="shared" si="0"/>
        <v>10</v>
      </c>
      <c r="O2" s="9">
        <f t="shared" si="0"/>
        <v>50</v>
      </c>
      <c r="P2" s="9">
        <f t="shared" si="0"/>
        <v>100</v>
      </c>
      <c r="Q2" s="9">
        <f t="shared" si="0"/>
        <v>1000</v>
      </c>
    </row>
    <row r="3" spans="1:112">
      <c r="A3" s="9">
        <v>99.173599999999993</v>
      </c>
      <c r="B3" s="9"/>
      <c r="C3" s="6">
        <v>2600.1637154947002</v>
      </c>
      <c r="D3" s="6">
        <v>7412.4096136216303</v>
      </c>
      <c r="E3" s="6">
        <v>7455.7785429893802</v>
      </c>
      <c r="F3" s="6">
        <v>7818.3501493111899</v>
      </c>
      <c r="G3" s="6">
        <v>8095.4140682418301</v>
      </c>
      <c r="H3" s="6">
        <v>280.97717377473799</v>
      </c>
      <c r="L3" s="4">
        <v>1000</v>
      </c>
      <c r="M3" s="4">
        <v>1000</v>
      </c>
      <c r="N3" s="4">
        <v>1000</v>
      </c>
      <c r="O3" s="4">
        <v>1000</v>
      </c>
      <c r="P3" s="4">
        <v>1000</v>
      </c>
      <c r="Q3" s="4">
        <v>1000</v>
      </c>
    </row>
    <row r="4" spans="1:112">
      <c r="A4" s="9">
        <v>97.520700000000005</v>
      </c>
      <c r="B4" s="9"/>
      <c r="C4" s="6">
        <v>2798.5639793136902</v>
      </c>
      <c r="D4" s="6">
        <v>8013.0345712818198</v>
      </c>
      <c r="E4" s="6">
        <v>8038.3869563724202</v>
      </c>
      <c r="F4" s="6">
        <v>8422.5111905773902</v>
      </c>
      <c r="G4" s="6">
        <v>8705.6365888284199</v>
      </c>
      <c r="H4" s="6">
        <v>303.06412676732702</v>
      </c>
    </row>
    <row r="5" spans="1:112" ht="15">
      <c r="A5" s="9">
        <v>95.867800000000003</v>
      </c>
      <c r="B5" s="9"/>
      <c r="C5" s="6">
        <v>2993.2479325219601</v>
      </c>
      <c r="D5" s="6">
        <v>8636.1934274636096</v>
      </c>
      <c r="E5" s="6">
        <v>8636.6055591512504</v>
      </c>
      <c r="F5" s="6">
        <v>9027.2586673379101</v>
      </c>
      <c r="G5" s="6">
        <v>9281.4087838838295</v>
      </c>
      <c r="H5" s="6">
        <v>322.87661398361598</v>
      </c>
      <c r="J5" s="22" t="s">
        <v>24</v>
      </c>
      <c r="K5" s="2" t="s">
        <v>23</v>
      </c>
      <c r="L5" s="6">
        <f>C63</f>
        <v>7958.2800651649804</v>
      </c>
      <c r="M5" s="6">
        <f>D63</f>
        <v>31870.491805241702</v>
      </c>
      <c r="N5" s="6">
        <f t="shared" ref="N5:Q5" si="1">E63</f>
        <v>31583.196561480701</v>
      </c>
      <c r="O5" s="6">
        <f t="shared" si="1"/>
        <v>25460.880012536902</v>
      </c>
      <c r="P5" s="6">
        <f t="shared" si="1"/>
        <v>15679.944345100899</v>
      </c>
      <c r="Q5" s="6">
        <f t="shared" si="1"/>
        <v>277.54283584020101</v>
      </c>
      <c r="R5" s="2" t="s">
        <v>25</v>
      </c>
      <c r="AV5" s="19"/>
      <c r="CV5" s="19"/>
    </row>
    <row r="6" spans="1:112">
      <c r="A6" s="9">
        <v>94.2149</v>
      </c>
      <c r="B6" s="9"/>
      <c r="C6" s="6">
        <v>3070.2158785822498</v>
      </c>
      <c r="D6" s="6">
        <v>8935.6124157345803</v>
      </c>
      <c r="E6" s="6">
        <v>8923.9640569725598</v>
      </c>
      <c r="F6" s="6">
        <v>9305.0272291302408</v>
      </c>
      <c r="G6" s="6">
        <v>9468.1412012669007</v>
      </c>
      <c r="H6" s="6">
        <v>322.85036307176199</v>
      </c>
      <c r="AT6" s="19"/>
      <c r="CX6" s="19"/>
    </row>
    <row r="7" spans="1:112" ht="15">
      <c r="A7" s="9">
        <v>92.561999999999998</v>
      </c>
      <c r="B7" s="9"/>
      <c r="C7" s="6">
        <v>3147.5315672402598</v>
      </c>
      <c r="D7" s="6">
        <v>9238.9346714317398</v>
      </c>
      <c r="E7" s="6">
        <v>9244.6716833191294</v>
      </c>
      <c r="F7" s="6">
        <v>9605.4742563933996</v>
      </c>
      <c r="G7" s="6">
        <v>9646.9692606770004</v>
      </c>
      <c r="H7" s="6">
        <v>319.45028681838602</v>
      </c>
      <c r="J7" s="22" t="s">
        <v>22</v>
      </c>
      <c r="K7" s="2" t="s">
        <v>23</v>
      </c>
      <c r="L7" s="6">
        <f>L3/4/PI()/$K$2^2*1000000</f>
        <v>7957.7471545947674</v>
      </c>
      <c r="M7" s="6">
        <f>M3/PI()/$K$2^2*1000000</f>
        <v>31830.98861837907</v>
      </c>
      <c r="N7" s="6">
        <f>N3/PI()/(N2^2+$K$2^2)*1000000</f>
        <v>31515.830315226805</v>
      </c>
      <c r="O7" s="6">
        <f>O3/PI()/(O2^2+$K$2^2)*1000000</f>
        <v>25464.790894703256</v>
      </c>
      <c r="P7" s="6">
        <f>P3/PI()/(P2^2+$K$2^2)*1000000</f>
        <v>15915.494309189535</v>
      </c>
      <c r="Q7" s="6">
        <f>Q3/PI()/(Q2^2+$K$2^2)*1000000</f>
        <v>315.15830315226799</v>
      </c>
      <c r="AR7" s="19"/>
      <c r="CZ7" s="19"/>
    </row>
    <row r="8" spans="1:112">
      <c r="A8" s="9">
        <v>90.909099999999995</v>
      </c>
      <c r="B8" s="9"/>
      <c r="C8" s="6">
        <v>3224.7079967105801</v>
      </c>
      <c r="D8" s="6">
        <v>9544.9969143116396</v>
      </c>
      <c r="E8" s="6">
        <v>9563.7524636253693</v>
      </c>
      <c r="F8" s="6">
        <v>9893.4617056905809</v>
      </c>
      <c r="G8" s="6">
        <v>9837.5591674902698</v>
      </c>
      <c r="H8" s="6">
        <v>313.763398634591</v>
      </c>
      <c r="N8" s="20"/>
      <c r="P8" s="18"/>
    </row>
    <row r="9" spans="1:112">
      <c r="A9" s="9">
        <v>89.256200000000007</v>
      </c>
      <c r="B9" s="9"/>
      <c r="C9" s="6">
        <v>3303.6769664345802</v>
      </c>
      <c r="D9" s="6">
        <v>9865.3452349660802</v>
      </c>
      <c r="E9" s="6">
        <v>9882.2690211813006</v>
      </c>
      <c r="F9" s="6">
        <v>10193.9277971635</v>
      </c>
      <c r="G9" s="6">
        <v>10027.530743265999</v>
      </c>
      <c r="H9" s="6">
        <v>310.82156766637598</v>
      </c>
    </row>
    <row r="10" spans="1:112">
      <c r="A10" s="9">
        <v>87.603300000000004</v>
      </c>
      <c r="B10" s="9"/>
      <c r="C10" s="6">
        <v>3386.6318605258002</v>
      </c>
      <c r="D10" s="6">
        <v>10194.5180717864</v>
      </c>
      <c r="E10" s="6">
        <v>10207.1031550962</v>
      </c>
      <c r="F10" s="6">
        <v>10510.414904831599</v>
      </c>
      <c r="G10" s="6">
        <v>10208.0135851962</v>
      </c>
      <c r="H10" s="6">
        <v>311.80574444430601</v>
      </c>
    </row>
    <row r="11" spans="1:112">
      <c r="A11" s="9">
        <v>85.950400000000002</v>
      </c>
      <c r="B11" s="9"/>
      <c r="C11" s="6">
        <v>3470.80063310285</v>
      </c>
      <c r="D11" s="6">
        <v>10528.9343697514</v>
      </c>
      <c r="E11" s="6">
        <v>10553.9012565348</v>
      </c>
      <c r="F11" s="6">
        <v>10827.510658040601</v>
      </c>
      <c r="G11" s="6">
        <v>10387.949371954999</v>
      </c>
      <c r="H11" s="6">
        <v>315.60569132667598</v>
      </c>
    </row>
    <row r="12" spans="1:112">
      <c r="A12" s="9">
        <v>84.297499999999999</v>
      </c>
      <c r="B12" s="9"/>
      <c r="C12" s="6">
        <v>3556.4852416378599</v>
      </c>
      <c r="D12" s="6">
        <v>10870.217077540599</v>
      </c>
      <c r="E12" s="6">
        <v>10895.7665929177</v>
      </c>
      <c r="F12" s="6">
        <v>11149.8867810718</v>
      </c>
      <c r="G12" s="6">
        <v>10567.442257729401</v>
      </c>
      <c r="H12" s="6">
        <v>316.48679350616698</v>
      </c>
      <c r="AJ12" s="19"/>
      <c r="DH12" s="19"/>
    </row>
    <row r="13" spans="1:112">
      <c r="A13" s="9">
        <v>82.644599999999997</v>
      </c>
      <c r="B13" s="9"/>
      <c r="C13" s="6">
        <v>3644.85467811545</v>
      </c>
      <c r="D13" s="6">
        <v>11235.5491071907</v>
      </c>
      <c r="E13" s="6">
        <v>11254.442335690001</v>
      </c>
      <c r="F13" s="6">
        <v>11475.8437773653</v>
      </c>
      <c r="G13" s="6">
        <v>10721.5935202977</v>
      </c>
      <c r="H13" s="6">
        <v>314.971421539544</v>
      </c>
    </row>
    <row r="14" spans="1:112">
      <c r="A14" s="9">
        <v>80.991699999999994</v>
      </c>
      <c r="B14" s="9"/>
      <c r="C14" s="6">
        <v>3735.56735865878</v>
      </c>
      <c r="D14" s="6">
        <v>11620.0631318511</v>
      </c>
      <c r="E14" s="6">
        <v>11633.8240595753</v>
      </c>
      <c r="F14" s="6">
        <v>11805.1403091554</v>
      </c>
      <c r="G14" s="6">
        <v>10905.390081793899</v>
      </c>
      <c r="H14" s="6">
        <v>313.523777334138</v>
      </c>
    </row>
    <row r="15" spans="1:112">
      <c r="A15" s="9">
        <v>79.338800000000006</v>
      </c>
      <c r="B15" s="9"/>
      <c r="C15" s="6">
        <v>3826.5514464421599</v>
      </c>
      <c r="D15" s="6">
        <v>11999.8880034709</v>
      </c>
      <c r="E15" s="6">
        <v>12017.965932339601</v>
      </c>
      <c r="F15" s="6">
        <v>12116.663703078801</v>
      </c>
      <c r="G15" s="6">
        <v>11129.843444092399</v>
      </c>
      <c r="H15" s="6">
        <v>312.87583000877402</v>
      </c>
    </row>
    <row r="16" spans="1:112">
      <c r="A16" s="9">
        <v>77.686000000000007</v>
      </c>
      <c r="B16" s="9"/>
      <c r="C16" s="6">
        <v>3919.3979604277301</v>
      </c>
      <c r="D16" s="6">
        <v>12371.2660564326</v>
      </c>
      <c r="E16" s="6">
        <v>12393.1272573972</v>
      </c>
      <c r="F16" s="6">
        <v>12404.2698091943</v>
      </c>
      <c r="G16" s="6">
        <v>11328.4886461849</v>
      </c>
      <c r="H16" s="6">
        <v>314.84418830209199</v>
      </c>
    </row>
    <row r="17" spans="1:125">
      <c r="A17" s="9">
        <v>76.033100000000005</v>
      </c>
      <c r="B17" s="9"/>
      <c r="C17" s="6">
        <v>4014.8042175457199</v>
      </c>
      <c r="D17" s="6">
        <v>12776.5357518453</v>
      </c>
      <c r="E17" s="6">
        <v>12787.1756019152</v>
      </c>
      <c r="F17" s="6">
        <v>12725.2031012313</v>
      </c>
      <c r="G17" s="6">
        <v>11486.8089180017</v>
      </c>
      <c r="H17" s="6">
        <v>317.176701042709</v>
      </c>
      <c r="J17" s="2" t="s">
        <v>22</v>
      </c>
      <c r="Q17" s="6">
        <f>Q3/(PI()*Q2)^2*1000000*PI()</f>
        <v>318.3098861837907</v>
      </c>
      <c r="AD17" s="19"/>
      <c r="DN17" s="19"/>
    </row>
    <row r="18" spans="1:125">
      <c r="A18" s="9">
        <v>74.380200000000002</v>
      </c>
      <c r="B18" s="9"/>
      <c r="C18" s="6">
        <v>4112.0765818524796</v>
      </c>
      <c r="D18" s="6">
        <v>13200.7219093765</v>
      </c>
      <c r="E18" s="6">
        <v>13201.437111773401</v>
      </c>
      <c r="F18" s="6">
        <v>13112.092513973201</v>
      </c>
      <c r="G18" s="6">
        <v>11662.371801028101</v>
      </c>
      <c r="H18" s="6">
        <v>315.59374282989802</v>
      </c>
      <c r="AC18" s="19"/>
      <c r="DO18" s="19"/>
    </row>
    <row r="19" spans="1:125">
      <c r="A19" s="9">
        <v>72.7273</v>
      </c>
      <c r="B19" s="9"/>
      <c r="C19" s="6">
        <v>4210.3963872608501</v>
      </c>
      <c r="D19" s="6">
        <v>13618.019593601701</v>
      </c>
      <c r="E19" s="6">
        <v>13625.4603357577</v>
      </c>
      <c r="F19" s="6">
        <v>13517.328111589901</v>
      </c>
      <c r="G19" s="6">
        <v>11837.5049143948</v>
      </c>
      <c r="H19" s="6">
        <v>312.39117244904998</v>
      </c>
      <c r="AB19" s="19"/>
      <c r="DP19" s="19"/>
    </row>
    <row r="20" spans="1:125">
      <c r="A20" s="9">
        <v>71.074399999999997</v>
      </c>
      <c r="B20" s="9"/>
      <c r="C20" s="6">
        <v>4309.7145701109002</v>
      </c>
      <c r="D20" s="6">
        <v>14052.8299749615</v>
      </c>
      <c r="E20" s="6">
        <v>14054.6639476126</v>
      </c>
      <c r="F20" s="6">
        <v>13886.1846579502</v>
      </c>
      <c r="G20" s="6">
        <v>12011.0048800597</v>
      </c>
      <c r="H20" s="6">
        <v>314.39959536786699</v>
      </c>
    </row>
    <row r="21" spans="1:125">
      <c r="A21" s="9">
        <v>69.421499999999995</v>
      </c>
      <c r="B21" s="9"/>
      <c r="C21" s="6">
        <v>4410.65515966978</v>
      </c>
      <c r="D21" s="6">
        <v>14496.788348848801</v>
      </c>
      <c r="E21" s="6">
        <v>14485.9309118989</v>
      </c>
      <c r="F21" s="6">
        <v>14248.7003177324</v>
      </c>
      <c r="G21" s="6">
        <v>12196.0242619041</v>
      </c>
      <c r="H21" s="6">
        <v>320.63603208276299</v>
      </c>
    </row>
    <row r="22" spans="1:125">
      <c r="A22" s="9">
        <v>67.768600000000006</v>
      </c>
      <c r="B22" s="9"/>
      <c r="C22" s="6">
        <v>4513.0762204254197</v>
      </c>
      <c r="D22" s="6">
        <v>14938.1075245019</v>
      </c>
      <c r="E22" s="6">
        <v>14928.0003089942</v>
      </c>
      <c r="F22" s="6">
        <v>14619.1494527168</v>
      </c>
      <c r="G22" s="6">
        <v>12389.4992142382</v>
      </c>
      <c r="H22" s="6">
        <v>322.33498658378198</v>
      </c>
    </row>
    <row r="23" spans="1:125">
      <c r="A23" s="9">
        <v>66.115700000000004</v>
      </c>
      <c r="B23" s="9"/>
      <c r="C23" s="6">
        <v>4617.5217569093202</v>
      </c>
      <c r="D23" s="6">
        <v>15403.867811002599</v>
      </c>
      <c r="E23" s="6">
        <v>15376.6165285354</v>
      </c>
      <c r="F23" s="6">
        <v>14977.175866867199</v>
      </c>
      <c r="G23" s="6">
        <v>12543.139218045801</v>
      </c>
      <c r="H23" s="6">
        <v>318.63421202793899</v>
      </c>
      <c r="J23" s="2" t="s">
        <v>22</v>
      </c>
      <c r="N23" s="6">
        <f>Diskring!I11</f>
        <v>25380.210370912228</v>
      </c>
      <c r="P23" s="6">
        <f>Diskring!R11</f>
        <v>15894.804186656969</v>
      </c>
    </row>
    <row r="24" spans="1:125">
      <c r="A24" s="9">
        <v>64.462800000000001</v>
      </c>
      <c r="B24" s="9"/>
      <c r="C24" s="6">
        <v>4724.48393751205</v>
      </c>
      <c r="D24" s="6">
        <v>15888.634363101501</v>
      </c>
      <c r="E24" s="6">
        <v>15848.944345195599</v>
      </c>
      <c r="F24" s="6">
        <v>15316.7733688588</v>
      </c>
      <c r="G24" s="6">
        <v>12669.2893022974</v>
      </c>
      <c r="H24" s="6">
        <v>318.36460862146998</v>
      </c>
      <c r="N24" s="2" t="s">
        <v>26</v>
      </c>
      <c r="P24" s="2" t="s">
        <v>26</v>
      </c>
    </row>
    <row r="25" spans="1:125">
      <c r="A25" s="9">
        <v>62.809899999999999</v>
      </c>
      <c r="B25" s="9"/>
      <c r="C25" s="6">
        <v>4832.5819263394096</v>
      </c>
      <c r="D25" s="6">
        <v>16366.4116551242</v>
      </c>
      <c r="E25" s="6">
        <v>16342.3885187207</v>
      </c>
      <c r="F25" s="6">
        <v>15715.3980070295</v>
      </c>
      <c r="G25" s="6">
        <v>12812.2259518104</v>
      </c>
      <c r="H25" s="6">
        <v>321.05688310295102</v>
      </c>
      <c r="W25" s="19"/>
      <c r="DU25" s="19"/>
    </row>
    <row r="26" spans="1:125">
      <c r="A26" s="9">
        <v>61.156999999999996</v>
      </c>
      <c r="B26" s="9"/>
      <c r="C26" s="6">
        <v>4941.4403790463202</v>
      </c>
      <c r="D26" s="6">
        <v>16861.1436981117</v>
      </c>
      <c r="E26" s="6">
        <v>16833.184733369199</v>
      </c>
      <c r="F26" s="6">
        <v>16131.0017394893</v>
      </c>
      <c r="G26" s="6">
        <v>12966.468641740799</v>
      </c>
      <c r="H26" s="6">
        <v>318.50778463027001</v>
      </c>
    </row>
    <row r="27" spans="1:125">
      <c r="A27" s="9">
        <v>59.504100000000001</v>
      </c>
      <c r="B27" s="9"/>
      <c r="C27" s="6">
        <v>5051.2607685581597</v>
      </c>
      <c r="D27" s="6">
        <v>17373.766497627399</v>
      </c>
      <c r="E27" s="6">
        <v>17349.482657957</v>
      </c>
      <c r="F27" s="6">
        <v>16534.074587862699</v>
      </c>
      <c r="G27" s="6">
        <v>13117.029911560599</v>
      </c>
      <c r="H27" s="6">
        <v>316.98425486034398</v>
      </c>
    </row>
    <row r="28" spans="1:125">
      <c r="A28" s="9">
        <v>57.851199999999999</v>
      </c>
      <c r="B28" s="9"/>
      <c r="C28" s="6">
        <v>5161.1616739758701</v>
      </c>
      <c r="D28" s="6">
        <v>17872.245301926599</v>
      </c>
      <c r="E28" s="6">
        <v>17880.3289612933</v>
      </c>
      <c r="F28" s="6">
        <v>16924.779905036401</v>
      </c>
      <c r="G28" s="6">
        <v>13267.372953767301</v>
      </c>
      <c r="H28" s="6">
        <v>316.01034099381098</v>
      </c>
    </row>
    <row r="29" spans="1:125">
      <c r="A29" s="9">
        <v>56.198300000000003</v>
      </c>
      <c r="B29" s="9"/>
      <c r="C29" s="6">
        <v>5270.3590027315004</v>
      </c>
      <c r="D29" s="6">
        <v>18366.0236143443</v>
      </c>
      <c r="E29" s="6">
        <v>18385.419993690899</v>
      </c>
      <c r="F29" s="6">
        <v>17276.3907795206</v>
      </c>
      <c r="G29" s="6">
        <v>13403.675501576499</v>
      </c>
      <c r="H29" s="6">
        <v>315.11072662332498</v>
      </c>
    </row>
    <row r="30" spans="1:125">
      <c r="A30" s="9">
        <v>54.545499999999997</v>
      </c>
      <c r="B30" s="9"/>
      <c r="C30" s="6">
        <v>5383.2417813185903</v>
      </c>
      <c r="D30" s="6">
        <v>18895.6389430413</v>
      </c>
      <c r="E30" s="6">
        <v>18853.8246240919</v>
      </c>
      <c r="F30" s="6">
        <v>17605.685730040001</v>
      </c>
      <c r="G30" s="6">
        <v>13573.103231581599</v>
      </c>
      <c r="H30" s="6">
        <v>313.10861896838702</v>
      </c>
    </row>
    <row r="31" spans="1:125">
      <c r="A31" s="9">
        <v>52.892600000000002</v>
      </c>
      <c r="B31" s="9"/>
      <c r="C31" s="6">
        <v>5497.3973276242295</v>
      </c>
      <c r="D31" s="6">
        <v>19443.9601821535</v>
      </c>
      <c r="E31" s="6">
        <v>19346.089722773901</v>
      </c>
      <c r="F31" s="6">
        <v>17961.446395780698</v>
      </c>
      <c r="G31" s="6">
        <v>13757.9197915695</v>
      </c>
      <c r="H31" s="6">
        <v>314.32529104921502</v>
      </c>
    </row>
    <row r="32" spans="1:125">
      <c r="A32" s="9">
        <v>51.239699999999999</v>
      </c>
      <c r="B32" s="9"/>
      <c r="C32" s="6">
        <v>5609.5990906677998</v>
      </c>
      <c r="D32" s="6">
        <v>19967.1579661986</v>
      </c>
      <c r="E32" s="6">
        <v>19881.510916211701</v>
      </c>
      <c r="F32" s="6">
        <v>18336.987855982199</v>
      </c>
      <c r="G32" s="6">
        <v>13892.8088323968</v>
      </c>
      <c r="H32" s="6">
        <v>314.78900100940598</v>
      </c>
    </row>
    <row r="33" spans="1:132">
      <c r="A33" s="9">
        <v>49.586799999999997</v>
      </c>
      <c r="B33" s="9"/>
      <c r="C33" s="6">
        <v>5721.1202206446496</v>
      </c>
      <c r="D33" s="6">
        <v>20485.3177115709</v>
      </c>
      <c r="E33" s="6">
        <v>20434.454070474301</v>
      </c>
      <c r="F33" s="6">
        <v>18748.7778971191</v>
      </c>
      <c r="G33" s="6">
        <v>13991.0773461689</v>
      </c>
      <c r="H33" s="6">
        <v>314.44195843655501</v>
      </c>
      <c r="P33" s="19"/>
      <c r="Q33" s="19"/>
      <c r="R33" s="19"/>
      <c r="DZ33" s="19"/>
    </row>
    <row r="34" spans="1:132">
      <c r="A34" s="9">
        <v>47.933900000000001</v>
      </c>
      <c r="B34" s="9"/>
      <c r="C34" s="6">
        <v>5834.6837018761598</v>
      </c>
      <c r="D34" s="6">
        <v>21024.008515288901</v>
      </c>
      <c r="E34" s="6">
        <v>20972.288799824299</v>
      </c>
      <c r="F34" s="6">
        <v>19142.677692461901</v>
      </c>
      <c r="G34" s="6">
        <v>14120.127034258099</v>
      </c>
      <c r="H34" s="6">
        <v>312.922090189247</v>
      </c>
    </row>
    <row r="35" spans="1:132">
      <c r="A35" s="9">
        <v>46.280999999999999</v>
      </c>
      <c r="B35" s="9"/>
      <c r="C35" s="6">
        <v>5945.6780368460004</v>
      </c>
      <c r="D35" s="6">
        <v>21593.073100406898</v>
      </c>
      <c r="E35" s="6">
        <v>21495.0833371972</v>
      </c>
      <c r="F35" s="6">
        <v>19481.620850848201</v>
      </c>
      <c r="G35" s="6">
        <v>14255.2545643167</v>
      </c>
      <c r="H35" s="6">
        <v>314.34371883167802</v>
      </c>
      <c r="O35" s="19"/>
      <c r="EA35" s="19"/>
    </row>
    <row r="36" spans="1:132">
      <c r="A36" s="9">
        <v>44.628100000000003</v>
      </c>
      <c r="B36" s="9"/>
      <c r="C36" s="6">
        <v>6056.9770800709102</v>
      </c>
      <c r="D36" s="6">
        <v>22147.472619714099</v>
      </c>
      <c r="E36" s="6">
        <v>22034.275522215299</v>
      </c>
      <c r="F36" s="6">
        <v>19805.294460073499</v>
      </c>
      <c r="G36" s="6">
        <v>14370.1363345684</v>
      </c>
      <c r="H36" s="6">
        <v>319.37221694435902</v>
      </c>
    </row>
    <row r="37" spans="1:132">
      <c r="A37" s="9">
        <v>42.975200000000001</v>
      </c>
      <c r="B37" s="9"/>
      <c r="C37" s="6">
        <v>6169.3731306163099</v>
      </c>
      <c r="D37" s="6">
        <v>22678.834894946202</v>
      </c>
      <c r="E37" s="6">
        <v>22589.2958446964</v>
      </c>
      <c r="F37" s="6">
        <v>20155.734503576699</v>
      </c>
      <c r="G37" s="6">
        <v>14447.021003460301</v>
      </c>
      <c r="H37" s="6">
        <v>321.65671087687298</v>
      </c>
      <c r="N37" s="19"/>
      <c r="EB37" s="19"/>
    </row>
    <row r="38" spans="1:132">
      <c r="A38" s="9">
        <v>41.322299999999998</v>
      </c>
      <c r="B38" s="9"/>
      <c r="C38" s="6">
        <v>6282.1426653737799</v>
      </c>
      <c r="D38" s="6">
        <v>23210.623643264498</v>
      </c>
      <c r="E38" s="6">
        <v>23167.606725739599</v>
      </c>
      <c r="F38" s="6">
        <v>20511.044013750099</v>
      </c>
      <c r="G38" s="6">
        <v>14530.528611662899</v>
      </c>
      <c r="H38" s="6">
        <v>319.24658245883199</v>
      </c>
    </row>
    <row r="39" spans="1:132">
      <c r="A39" s="9">
        <v>39.669400000000003</v>
      </c>
      <c r="B39" s="9"/>
      <c r="C39" s="6">
        <v>6391.1661504541898</v>
      </c>
      <c r="D39" s="6">
        <v>23761.656001383799</v>
      </c>
      <c r="E39" s="6">
        <v>23696.729130664899</v>
      </c>
      <c r="F39" s="6">
        <v>20872.707859053498</v>
      </c>
      <c r="G39" s="6">
        <v>14651.8570297154</v>
      </c>
      <c r="H39" s="6">
        <v>314.33522058343499</v>
      </c>
    </row>
    <row r="40" spans="1:132">
      <c r="A40" s="9">
        <v>38.016500000000001</v>
      </c>
      <c r="B40" s="9"/>
      <c r="C40" s="6">
        <v>6497.4944031846499</v>
      </c>
      <c r="D40" s="6">
        <v>24281.8969631158</v>
      </c>
      <c r="E40" s="6">
        <v>24160.960030975199</v>
      </c>
      <c r="F40" s="6">
        <v>21221.3007712826</v>
      </c>
      <c r="G40" s="6">
        <v>14799.944174873701</v>
      </c>
      <c r="H40" s="6">
        <v>312.74966683411998</v>
      </c>
    </row>
    <row r="41" spans="1:132">
      <c r="A41" s="9">
        <v>36.363599999999998</v>
      </c>
      <c r="B41" s="9"/>
      <c r="C41" s="6">
        <v>6603.1941105523802</v>
      </c>
      <c r="D41" s="6">
        <v>24814.558306089199</v>
      </c>
      <c r="E41" s="6">
        <v>24639.392507095999</v>
      </c>
      <c r="F41" s="6">
        <v>21580.875491074301</v>
      </c>
      <c r="G41" s="6">
        <v>14897.5329590817</v>
      </c>
      <c r="H41" s="6">
        <v>311.65732992654</v>
      </c>
    </row>
    <row r="42" spans="1:132">
      <c r="A42" s="9">
        <v>34.710700000000003</v>
      </c>
      <c r="B42" s="9"/>
      <c r="C42" s="6">
        <v>6708.5287468815004</v>
      </c>
      <c r="D42" s="6">
        <v>25342.7560934502</v>
      </c>
      <c r="E42" s="6">
        <v>25189.804863940499</v>
      </c>
      <c r="F42" s="6">
        <v>21941.761450062899</v>
      </c>
      <c r="G42" s="6">
        <v>14941.914547525799</v>
      </c>
      <c r="H42" s="6">
        <v>308.979582198044</v>
      </c>
    </row>
    <row r="43" spans="1:132">
      <c r="A43" s="9">
        <v>33.057899999999997</v>
      </c>
      <c r="B43" s="9"/>
      <c r="C43" s="6">
        <v>6810.1308884340697</v>
      </c>
      <c r="D43" s="6">
        <v>25859.3469039669</v>
      </c>
      <c r="E43" s="6">
        <v>25705.9217573762</v>
      </c>
      <c r="F43" s="6">
        <v>22207.747108004201</v>
      </c>
      <c r="G43" s="6">
        <v>14990.239235822601</v>
      </c>
      <c r="H43" s="6">
        <v>308.975967498969</v>
      </c>
    </row>
    <row r="44" spans="1:132">
      <c r="A44" s="9">
        <v>31.405000000000001</v>
      </c>
      <c r="B44" s="9"/>
      <c r="C44" s="6">
        <v>6908.3528358564499</v>
      </c>
      <c r="D44" s="6">
        <v>26343.6153344964</v>
      </c>
      <c r="E44" s="6">
        <v>26129.4655530579</v>
      </c>
      <c r="F44" s="6">
        <v>22431.320532764399</v>
      </c>
      <c r="G44" s="6">
        <v>15093.5398921452</v>
      </c>
      <c r="H44" s="6">
        <v>314.804995068349</v>
      </c>
    </row>
    <row r="45" spans="1:132">
      <c r="A45" s="9">
        <v>29.752099999999999</v>
      </c>
      <c r="B45" s="9"/>
      <c r="C45" s="6">
        <v>7003.3325599394802</v>
      </c>
      <c r="D45" s="6">
        <v>26832.0276410851</v>
      </c>
      <c r="E45" s="6">
        <v>26584.022329738102</v>
      </c>
      <c r="F45" s="6">
        <v>22689.843967614499</v>
      </c>
      <c r="G45" s="6">
        <v>15179.129358981099</v>
      </c>
      <c r="H45" s="6">
        <v>318.06497732037798</v>
      </c>
    </row>
    <row r="46" spans="1:132">
      <c r="A46" s="9">
        <v>28.0992</v>
      </c>
      <c r="B46" s="9"/>
      <c r="C46" s="6">
        <v>7096.3542979332997</v>
      </c>
      <c r="D46" s="6">
        <v>27318.0102797543</v>
      </c>
      <c r="E46" s="6">
        <v>27090.7122133136</v>
      </c>
      <c r="F46" s="6">
        <v>22964.675426854701</v>
      </c>
      <c r="G46" s="6">
        <v>15252.7104220786</v>
      </c>
      <c r="H46" s="6">
        <v>318.96556353014699</v>
      </c>
    </row>
    <row r="47" spans="1:132">
      <c r="A47" s="9">
        <v>26.446300000000001</v>
      </c>
      <c r="B47" s="9"/>
      <c r="C47" s="6">
        <v>7188.6183545130498</v>
      </c>
      <c r="D47" s="6">
        <v>27802.738196460399</v>
      </c>
      <c r="E47" s="6">
        <v>27564.8746120912</v>
      </c>
      <c r="F47" s="6">
        <v>23230.860815092699</v>
      </c>
      <c r="G47" s="6">
        <v>15303.9934800929</v>
      </c>
      <c r="H47" s="6">
        <v>322.153861111651</v>
      </c>
    </row>
    <row r="48" spans="1:132">
      <c r="A48" s="9">
        <v>24.793399999999998</v>
      </c>
      <c r="B48" s="9"/>
      <c r="C48" s="6">
        <v>7276.3626913115904</v>
      </c>
      <c r="D48" s="6">
        <v>28257.550978884999</v>
      </c>
      <c r="E48" s="6">
        <v>28020.130343246801</v>
      </c>
      <c r="F48" s="6">
        <v>23495.158288971899</v>
      </c>
      <c r="G48" s="6">
        <v>15397.7306803463</v>
      </c>
      <c r="H48" s="6">
        <v>324.913087513113</v>
      </c>
    </row>
    <row r="49" spans="1:8">
      <c r="A49" s="9">
        <v>23.140499999999999</v>
      </c>
      <c r="B49" s="9"/>
      <c r="C49" s="6">
        <v>7355.7748823878501</v>
      </c>
      <c r="D49" s="6">
        <v>28669.8369770102</v>
      </c>
      <c r="E49" s="6">
        <v>28463.4322729265</v>
      </c>
      <c r="F49" s="6">
        <v>23767.9340741286</v>
      </c>
      <c r="G49" s="6">
        <v>15500.2756755028</v>
      </c>
      <c r="H49" s="6">
        <v>318.77718936785402</v>
      </c>
    </row>
    <row r="50" spans="1:8">
      <c r="A50" s="9">
        <v>21.4876</v>
      </c>
      <c r="B50" s="9"/>
      <c r="C50" s="6">
        <v>7431.4281020742001</v>
      </c>
      <c r="D50" s="6">
        <v>29063.730646301799</v>
      </c>
      <c r="E50" s="6">
        <v>28868.128804972199</v>
      </c>
      <c r="F50" s="6">
        <v>24019.7441929755</v>
      </c>
      <c r="G50" s="6">
        <v>15576.917175168701</v>
      </c>
      <c r="H50" s="6">
        <v>312.05668007911299</v>
      </c>
    </row>
    <row r="51" spans="1:8">
      <c r="A51" s="9">
        <v>19.834700000000002</v>
      </c>
      <c r="B51" s="9"/>
      <c r="C51" s="6">
        <v>7506.95545994846</v>
      </c>
      <c r="D51" s="6">
        <v>29451.239395907502</v>
      </c>
      <c r="E51" s="6">
        <v>29265.878649222701</v>
      </c>
      <c r="F51" s="6">
        <v>24168.003491806499</v>
      </c>
      <c r="G51" s="6">
        <v>15627.3255554638</v>
      </c>
      <c r="H51" s="6">
        <v>319.58657816848603</v>
      </c>
    </row>
    <row r="52" spans="1:8">
      <c r="A52" s="9">
        <v>18.181799999999999</v>
      </c>
      <c r="B52" s="9"/>
      <c r="C52" s="6">
        <v>7578.18936384877</v>
      </c>
      <c r="D52" s="6">
        <v>29818.4506576524</v>
      </c>
      <c r="E52" s="6">
        <v>29633.089928593701</v>
      </c>
      <c r="F52" s="6">
        <v>24278.907477847901</v>
      </c>
      <c r="G52" s="6">
        <v>15698.930299486899</v>
      </c>
      <c r="H52" s="6">
        <v>328.12544697446799</v>
      </c>
    </row>
    <row r="53" spans="1:8">
      <c r="A53" s="9">
        <v>16.5289</v>
      </c>
      <c r="B53" s="9"/>
      <c r="C53" s="6">
        <v>7639.4448205606404</v>
      </c>
      <c r="D53" s="6">
        <v>30140.4517837495</v>
      </c>
      <c r="E53" s="6">
        <v>29911.367366059501</v>
      </c>
      <c r="F53" s="6">
        <v>24540.979469963298</v>
      </c>
      <c r="G53" s="6">
        <v>15730.160464243299</v>
      </c>
      <c r="H53" s="6">
        <v>317.43921002936099</v>
      </c>
    </row>
    <row r="54" spans="1:8">
      <c r="A54" s="9">
        <v>14.875999999999999</v>
      </c>
      <c r="B54" s="9"/>
      <c r="C54" s="6">
        <v>7697.58694860574</v>
      </c>
      <c r="D54" s="6">
        <v>30418.485260702299</v>
      </c>
      <c r="E54" s="6">
        <v>30152.866970643201</v>
      </c>
      <c r="F54" s="6">
        <v>24836.660584716901</v>
      </c>
      <c r="G54" s="6">
        <v>15753.9363425055</v>
      </c>
      <c r="H54" s="6">
        <v>305.27737734354099</v>
      </c>
    </row>
    <row r="55" spans="1:8">
      <c r="A55" s="9">
        <v>13.223100000000001</v>
      </c>
      <c r="B55" s="9"/>
      <c r="C55" s="6">
        <v>7751.6007603279304</v>
      </c>
      <c r="D55" s="6">
        <v>30681.314274038799</v>
      </c>
      <c r="E55" s="6">
        <v>30303.0292579036</v>
      </c>
      <c r="F55" s="6">
        <v>24964.119969900901</v>
      </c>
      <c r="G55" s="6">
        <v>15772.684608449899</v>
      </c>
      <c r="H55" s="6">
        <v>313.52687771352799</v>
      </c>
    </row>
    <row r="56" spans="1:8">
      <c r="A56" s="9">
        <v>11.5702</v>
      </c>
      <c r="B56" s="9"/>
      <c r="C56" s="6">
        <v>7796.5872553518502</v>
      </c>
      <c r="D56" s="6">
        <v>30969.693364143299</v>
      </c>
      <c r="E56" s="6">
        <v>30490.881576399399</v>
      </c>
      <c r="F56" s="6">
        <v>25063.4024757919</v>
      </c>
      <c r="G56" s="6">
        <v>15842.504206694901</v>
      </c>
      <c r="H56" s="6">
        <v>324.83265541062099</v>
      </c>
    </row>
    <row r="57" spans="1:8">
      <c r="A57" s="9">
        <v>9.9173600000000004</v>
      </c>
      <c r="B57" s="9"/>
      <c r="C57" s="6">
        <v>7837.7451408358002</v>
      </c>
      <c r="D57" s="6">
        <v>31193.029735202101</v>
      </c>
      <c r="E57" s="6">
        <v>30805.093792494201</v>
      </c>
      <c r="F57" s="6">
        <v>25221.353941242502</v>
      </c>
      <c r="G57" s="6">
        <v>15889.778107701401</v>
      </c>
      <c r="H57" s="6">
        <v>324.57208484405498</v>
      </c>
    </row>
    <row r="58" spans="1:8">
      <c r="A58" s="9">
        <v>8.2644599999999997</v>
      </c>
      <c r="B58" s="9"/>
      <c r="C58" s="6">
        <v>7873.6323844025601</v>
      </c>
      <c r="D58" s="6">
        <v>31317.193837665</v>
      </c>
      <c r="E58" s="6">
        <v>31097.2825351192</v>
      </c>
      <c r="F58" s="6">
        <v>25332.198506376601</v>
      </c>
      <c r="G58" s="6">
        <v>15892.0875299451</v>
      </c>
      <c r="H58" s="6">
        <v>317.019169544747</v>
      </c>
    </row>
    <row r="59" spans="1:8">
      <c r="A59" s="9">
        <v>6.6115700000000004</v>
      </c>
      <c r="B59" s="9"/>
      <c r="C59" s="6">
        <v>7898.50268872796</v>
      </c>
      <c r="D59" s="6">
        <v>31519.699685629999</v>
      </c>
      <c r="E59" s="6">
        <v>31267.470632479301</v>
      </c>
      <c r="F59" s="6">
        <v>25302.041296451898</v>
      </c>
      <c r="G59" s="6">
        <v>16001.0926365247</v>
      </c>
      <c r="H59" s="6">
        <v>305.03828678940602</v>
      </c>
    </row>
    <row r="60" spans="1:8">
      <c r="A60" s="9">
        <v>4.9586800000000002</v>
      </c>
      <c r="B60" s="9"/>
      <c r="C60" s="6">
        <v>7920.2040276861699</v>
      </c>
      <c r="D60" s="6">
        <v>31707.408949737699</v>
      </c>
      <c r="E60" s="6">
        <v>31473.966021170301</v>
      </c>
      <c r="F60" s="6">
        <v>25214.332776249499</v>
      </c>
      <c r="G60" s="6">
        <v>16052.972424527999</v>
      </c>
      <c r="H60" s="6">
        <v>295.762898642533</v>
      </c>
    </row>
    <row r="61" spans="1:8">
      <c r="A61" s="9">
        <v>3.30579</v>
      </c>
      <c r="B61" s="9"/>
      <c r="C61" s="6">
        <v>7941.7808864967601</v>
      </c>
      <c r="D61" s="6">
        <v>31771.516456421901</v>
      </c>
      <c r="E61" s="6">
        <v>31512.273733697501</v>
      </c>
      <c r="F61" s="6">
        <v>25234.7156100338</v>
      </c>
      <c r="G61" s="6">
        <v>15819.116572778001</v>
      </c>
      <c r="H61" s="6">
        <v>290.92743766137301</v>
      </c>
    </row>
    <row r="62" spans="1:8">
      <c r="A62" s="9">
        <v>1.65289</v>
      </c>
      <c r="B62" s="9"/>
      <c r="C62" s="6">
        <v>7954.7887048189295</v>
      </c>
      <c r="D62" s="6">
        <v>31808.418812832599</v>
      </c>
      <c r="E62" s="6">
        <v>31573.290771825301</v>
      </c>
      <c r="F62" s="6">
        <v>25369.764317365702</v>
      </c>
      <c r="G62" s="6">
        <v>15657.587065751501</v>
      </c>
      <c r="H62" s="6">
        <v>283.18770320358402</v>
      </c>
    </row>
    <row r="63" spans="1:8">
      <c r="A63" s="9">
        <v>0</v>
      </c>
      <c r="B63" s="9">
        <f>-A63</f>
        <v>0</v>
      </c>
      <c r="C63" s="6">
        <v>7958.2800651649804</v>
      </c>
      <c r="D63" s="6">
        <v>31870.491805241702</v>
      </c>
      <c r="E63" s="6">
        <v>31583.196561480701</v>
      </c>
      <c r="F63" s="6">
        <v>25460.880012536902</v>
      </c>
      <c r="G63" s="6">
        <v>15679.944345100899</v>
      </c>
      <c r="H63" s="6">
        <v>277.54283584020101</v>
      </c>
    </row>
    <row r="64" spans="1:8">
      <c r="A64" s="9">
        <v>-1.65289</v>
      </c>
      <c r="B64" s="9">
        <f t="shared" ref="B64:B123" si="2">-A64</f>
        <v>1.65289</v>
      </c>
      <c r="C64" s="6">
        <v>7954.7887048189295</v>
      </c>
      <c r="D64" s="6">
        <v>31808.418812832599</v>
      </c>
      <c r="E64" s="6">
        <v>31573.290771825301</v>
      </c>
      <c r="F64" s="6">
        <v>25369.764317365702</v>
      </c>
      <c r="G64" s="6">
        <v>15657.587065751501</v>
      </c>
      <c r="H64" s="6">
        <v>283.18770320358402</v>
      </c>
    </row>
    <row r="65" spans="1:8">
      <c r="A65" s="9">
        <v>-3.30579</v>
      </c>
      <c r="B65" s="9">
        <f t="shared" si="2"/>
        <v>3.30579</v>
      </c>
      <c r="C65" s="6">
        <v>7941.7808864967601</v>
      </c>
      <c r="D65" s="6">
        <v>31771.516456421901</v>
      </c>
      <c r="E65" s="6">
        <v>31512.273733697501</v>
      </c>
      <c r="F65" s="6">
        <v>25234.7156100338</v>
      </c>
      <c r="G65" s="6">
        <v>15819.116572778001</v>
      </c>
      <c r="H65" s="6">
        <v>290.92743766137301</v>
      </c>
    </row>
    <row r="66" spans="1:8">
      <c r="A66" s="9">
        <v>-4.9586800000000002</v>
      </c>
      <c r="B66" s="9">
        <f t="shared" si="2"/>
        <v>4.9586800000000002</v>
      </c>
      <c r="C66" s="6">
        <v>7920.2040276861699</v>
      </c>
      <c r="D66" s="6">
        <v>31707.408949737699</v>
      </c>
      <c r="E66" s="6">
        <v>31473.966021170301</v>
      </c>
      <c r="F66" s="6">
        <v>25214.332776249499</v>
      </c>
      <c r="G66" s="6">
        <v>16052.972424527999</v>
      </c>
      <c r="H66" s="6">
        <v>295.762898642533</v>
      </c>
    </row>
    <row r="67" spans="1:8">
      <c r="A67" s="9">
        <v>-6.6115700000000004</v>
      </c>
      <c r="B67" s="9">
        <f t="shared" si="2"/>
        <v>6.6115700000000004</v>
      </c>
      <c r="C67" s="6">
        <v>7898.50268872796</v>
      </c>
      <c r="D67" s="6">
        <v>31519.699685629999</v>
      </c>
      <c r="E67" s="6">
        <v>31267.470632479301</v>
      </c>
      <c r="F67" s="6">
        <v>25302.041296451898</v>
      </c>
      <c r="G67" s="6">
        <v>16001.0926365247</v>
      </c>
      <c r="H67" s="6">
        <v>305.03828678940602</v>
      </c>
    </row>
    <row r="68" spans="1:8">
      <c r="A68" s="9">
        <v>-8.2644599999999997</v>
      </c>
      <c r="B68" s="9">
        <f t="shared" si="2"/>
        <v>8.2644599999999997</v>
      </c>
      <c r="C68" s="6">
        <v>7873.6323844025501</v>
      </c>
      <c r="D68" s="6">
        <v>31317.193837665</v>
      </c>
      <c r="E68" s="6">
        <v>31097.2825351192</v>
      </c>
      <c r="F68" s="6">
        <v>25332.198506376601</v>
      </c>
      <c r="G68" s="6">
        <v>15892.0875299451</v>
      </c>
      <c r="H68" s="6">
        <v>317.019169544747</v>
      </c>
    </row>
    <row r="69" spans="1:8">
      <c r="A69" s="9">
        <v>-9.9173600000000004</v>
      </c>
      <c r="B69" s="9">
        <f t="shared" si="2"/>
        <v>9.9173600000000004</v>
      </c>
      <c r="C69" s="6">
        <v>7837.7451408358002</v>
      </c>
      <c r="D69" s="6">
        <v>31193.029735202101</v>
      </c>
      <c r="E69" s="6">
        <v>30805.093792494201</v>
      </c>
      <c r="F69" s="6">
        <v>25221.353941242502</v>
      </c>
      <c r="G69" s="6">
        <v>15889.778107701401</v>
      </c>
      <c r="H69" s="6">
        <v>324.57208484405498</v>
      </c>
    </row>
    <row r="70" spans="1:8">
      <c r="A70" s="9">
        <v>-11.5702</v>
      </c>
      <c r="B70" s="9">
        <f t="shared" si="2"/>
        <v>11.5702</v>
      </c>
      <c r="C70" s="6">
        <v>7796.5872553518502</v>
      </c>
      <c r="D70" s="6">
        <v>30969.693364143299</v>
      </c>
      <c r="E70" s="6">
        <v>30490.881576399399</v>
      </c>
      <c r="F70" s="6">
        <v>25063.4024757919</v>
      </c>
      <c r="G70" s="6">
        <v>15842.504206694901</v>
      </c>
      <c r="H70" s="6">
        <v>324.83265541062099</v>
      </c>
    </row>
    <row r="71" spans="1:8">
      <c r="A71" s="9">
        <v>-13.223100000000001</v>
      </c>
      <c r="B71" s="9">
        <f t="shared" si="2"/>
        <v>13.223100000000001</v>
      </c>
      <c r="C71" s="6">
        <v>7751.6007603279304</v>
      </c>
      <c r="D71" s="6">
        <v>30681.314274038799</v>
      </c>
      <c r="E71" s="6">
        <v>30303.0292579036</v>
      </c>
      <c r="F71" s="6">
        <v>24964.119969900901</v>
      </c>
      <c r="G71" s="6">
        <v>15772.684608449899</v>
      </c>
      <c r="H71" s="6">
        <v>313.52687771352799</v>
      </c>
    </row>
    <row r="72" spans="1:8">
      <c r="A72" s="9">
        <v>-14.875999999999999</v>
      </c>
      <c r="B72" s="9">
        <f t="shared" si="2"/>
        <v>14.875999999999999</v>
      </c>
      <c r="C72" s="6">
        <v>7697.58694860574</v>
      </c>
      <c r="D72" s="6">
        <v>30418.485260702299</v>
      </c>
      <c r="E72" s="6">
        <v>30152.866970643201</v>
      </c>
      <c r="F72" s="6">
        <v>24836.660584716901</v>
      </c>
      <c r="G72" s="6">
        <v>15753.9363425055</v>
      </c>
      <c r="H72" s="6">
        <v>305.27737734354099</v>
      </c>
    </row>
    <row r="73" spans="1:8">
      <c r="A73" s="9">
        <v>-16.5289</v>
      </c>
      <c r="B73" s="9">
        <f t="shared" si="2"/>
        <v>16.5289</v>
      </c>
      <c r="C73" s="6">
        <v>7639.4448205606404</v>
      </c>
      <c r="D73" s="6">
        <v>30140.4517837495</v>
      </c>
      <c r="E73" s="6">
        <v>29911.367366059501</v>
      </c>
      <c r="F73" s="6">
        <v>24540.979469963298</v>
      </c>
      <c r="G73" s="6">
        <v>15730.160464243299</v>
      </c>
      <c r="H73" s="6">
        <v>317.43921002936099</v>
      </c>
    </row>
    <row r="74" spans="1:8">
      <c r="A74" s="9">
        <v>-18.181799999999999</v>
      </c>
      <c r="B74" s="9">
        <f t="shared" si="2"/>
        <v>18.181799999999999</v>
      </c>
      <c r="C74" s="6">
        <v>7578.18936384877</v>
      </c>
      <c r="D74" s="6">
        <v>29818.450657652498</v>
      </c>
      <c r="E74" s="6">
        <v>29633.089928593701</v>
      </c>
      <c r="F74" s="6">
        <v>24278.907477847901</v>
      </c>
      <c r="G74" s="6">
        <v>15698.930299486899</v>
      </c>
      <c r="H74" s="6">
        <v>328.12544697446799</v>
      </c>
    </row>
    <row r="75" spans="1:8">
      <c r="A75" s="9">
        <v>-19.834700000000002</v>
      </c>
      <c r="B75" s="9">
        <f t="shared" si="2"/>
        <v>19.834700000000002</v>
      </c>
      <c r="C75" s="6">
        <v>7506.95545994846</v>
      </c>
      <c r="D75" s="6">
        <v>29451.239395907502</v>
      </c>
      <c r="E75" s="6">
        <v>29265.878649222701</v>
      </c>
      <c r="F75" s="6">
        <v>24168.003491806499</v>
      </c>
      <c r="G75" s="6">
        <v>15627.3255554638</v>
      </c>
      <c r="H75" s="6">
        <v>319.58657816848603</v>
      </c>
    </row>
    <row r="76" spans="1:8">
      <c r="A76" s="9">
        <v>-21.4876</v>
      </c>
      <c r="B76" s="9">
        <f t="shared" si="2"/>
        <v>21.4876</v>
      </c>
      <c r="C76" s="6">
        <v>7431.4281020742001</v>
      </c>
      <c r="D76" s="6">
        <v>29063.730646301799</v>
      </c>
      <c r="E76" s="6">
        <v>28868.128804972199</v>
      </c>
      <c r="F76" s="6">
        <v>24019.7441929755</v>
      </c>
      <c r="G76" s="6">
        <v>15576.917175168701</v>
      </c>
      <c r="H76" s="6">
        <v>312.05668007911299</v>
      </c>
    </row>
    <row r="77" spans="1:8">
      <c r="A77" s="9">
        <v>-23.140499999999999</v>
      </c>
      <c r="B77" s="9">
        <f t="shared" si="2"/>
        <v>23.140499999999999</v>
      </c>
      <c r="C77" s="6">
        <v>7355.7748823878501</v>
      </c>
      <c r="D77" s="6">
        <v>28669.8369770102</v>
      </c>
      <c r="E77" s="6">
        <v>28463.4322729265</v>
      </c>
      <c r="F77" s="6">
        <v>23767.9340741286</v>
      </c>
      <c r="G77" s="6">
        <v>15500.2756755028</v>
      </c>
      <c r="H77" s="6">
        <v>318.77718936785402</v>
      </c>
    </row>
    <row r="78" spans="1:8">
      <c r="A78" s="9">
        <v>-24.793399999999998</v>
      </c>
      <c r="B78" s="9">
        <f t="shared" si="2"/>
        <v>24.793399999999998</v>
      </c>
      <c r="C78" s="6">
        <v>7276.3626913115904</v>
      </c>
      <c r="D78" s="6">
        <v>28257.550978884999</v>
      </c>
      <c r="E78" s="6">
        <v>28020.130343246801</v>
      </c>
      <c r="F78" s="6">
        <v>23495.158288971899</v>
      </c>
      <c r="G78" s="6">
        <v>15397.7306803463</v>
      </c>
      <c r="H78" s="6">
        <v>324.913087513113</v>
      </c>
    </row>
    <row r="79" spans="1:8">
      <c r="A79" s="9">
        <v>-26.446300000000001</v>
      </c>
      <c r="B79" s="9">
        <f t="shared" si="2"/>
        <v>26.446300000000001</v>
      </c>
      <c r="C79" s="6">
        <v>7188.6183545130498</v>
      </c>
      <c r="D79" s="6">
        <v>27802.738196460399</v>
      </c>
      <c r="E79" s="6">
        <v>27564.8746120912</v>
      </c>
      <c r="F79" s="6">
        <v>23230.860815092699</v>
      </c>
      <c r="G79" s="6">
        <v>15303.9934800929</v>
      </c>
      <c r="H79" s="6">
        <v>322.15386111165202</v>
      </c>
    </row>
    <row r="80" spans="1:8">
      <c r="A80" s="9">
        <v>-28.0992</v>
      </c>
      <c r="B80" s="9">
        <f t="shared" si="2"/>
        <v>28.0992</v>
      </c>
      <c r="C80" s="6">
        <v>7096.3542979332997</v>
      </c>
      <c r="D80" s="6">
        <v>27318.0102797543</v>
      </c>
      <c r="E80" s="6">
        <v>27090.7122133136</v>
      </c>
      <c r="F80" s="6">
        <v>22964.675426854701</v>
      </c>
      <c r="G80" s="6">
        <v>15252.7104220786</v>
      </c>
      <c r="H80" s="6">
        <v>318.96556353014699</v>
      </c>
    </row>
    <row r="81" spans="1:132">
      <c r="A81" s="9">
        <v>-29.752099999999999</v>
      </c>
      <c r="B81" s="9">
        <f t="shared" si="2"/>
        <v>29.752099999999999</v>
      </c>
      <c r="C81" s="6">
        <v>7003.3325599394802</v>
      </c>
      <c r="D81" s="6">
        <v>26832.0276410851</v>
      </c>
      <c r="E81" s="6">
        <v>26584.022329738102</v>
      </c>
      <c r="F81" s="6">
        <v>22689.843967614499</v>
      </c>
      <c r="G81" s="6">
        <v>15179.129358981099</v>
      </c>
      <c r="H81" s="6">
        <v>318.06497732037798</v>
      </c>
    </row>
    <row r="82" spans="1:132">
      <c r="A82" s="9">
        <v>-31.405000000000001</v>
      </c>
      <c r="B82" s="9">
        <f t="shared" si="2"/>
        <v>31.405000000000001</v>
      </c>
      <c r="C82" s="6">
        <v>6908.3528358564499</v>
      </c>
      <c r="D82" s="6">
        <v>26343.6153344964</v>
      </c>
      <c r="E82" s="6">
        <v>26129.4655530579</v>
      </c>
      <c r="F82" s="6">
        <v>22431.320532764399</v>
      </c>
      <c r="G82" s="6">
        <v>15093.5398921452</v>
      </c>
      <c r="H82" s="6">
        <v>314.804995068349</v>
      </c>
    </row>
    <row r="83" spans="1:132">
      <c r="A83" s="9">
        <v>-33.057899999999997</v>
      </c>
      <c r="B83" s="9">
        <f t="shared" si="2"/>
        <v>33.057899999999997</v>
      </c>
      <c r="C83" s="6">
        <v>6810.1308884340697</v>
      </c>
      <c r="D83" s="6">
        <v>25859.3469039669</v>
      </c>
      <c r="E83" s="6">
        <v>25705.9217573762</v>
      </c>
      <c r="F83" s="6">
        <v>22207.747108004201</v>
      </c>
      <c r="G83" s="6">
        <v>14990.239235822601</v>
      </c>
      <c r="H83" s="6">
        <v>308.975967498969</v>
      </c>
    </row>
    <row r="84" spans="1:132">
      <c r="A84" s="9">
        <v>-34.710700000000003</v>
      </c>
      <c r="B84" s="9">
        <f t="shared" si="2"/>
        <v>34.710700000000003</v>
      </c>
      <c r="C84" s="6">
        <v>6708.5287468815004</v>
      </c>
      <c r="D84" s="6">
        <v>25342.7560934502</v>
      </c>
      <c r="E84" s="6">
        <v>25189.804863940499</v>
      </c>
      <c r="F84" s="6">
        <v>21941.761450062899</v>
      </c>
      <c r="G84" s="6">
        <v>14941.914547525799</v>
      </c>
      <c r="H84" s="6">
        <v>308.979582198044</v>
      </c>
    </row>
    <row r="85" spans="1:132">
      <c r="A85" s="9">
        <v>-36.363599999999998</v>
      </c>
      <c r="B85" s="9">
        <f t="shared" si="2"/>
        <v>36.363599999999998</v>
      </c>
      <c r="C85" s="6">
        <v>6603.1941105523802</v>
      </c>
      <c r="D85" s="6">
        <v>24814.558306089199</v>
      </c>
      <c r="E85" s="6">
        <v>24639.392507095999</v>
      </c>
      <c r="F85" s="6">
        <v>21580.875491074301</v>
      </c>
      <c r="G85" s="6">
        <v>14897.5329590817</v>
      </c>
      <c r="H85" s="6">
        <v>311.65732992654</v>
      </c>
    </row>
    <row r="86" spans="1:132">
      <c r="A86" s="9">
        <v>-38.016500000000001</v>
      </c>
      <c r="B86" s="9">
        <f t="shared" si="2"/>
        <v>38.016500000000001</v>
      </c>
      <c r="C86" s="6">
        <v>6497.4944031846499</v>
      </c>
      <c r="D86" s="6">
        <v>24281.8969631158</v>
      </c>
      <c r="E86" s="6">
        <v>24160.960030975199</v>
      </c>
      <c r="F86" s="6">
        <v>21221.3007712826</v>
      </c>
      <c r="G86" s="6">
        <v>14799.944174873701</v>
      </c>
      <c r="H86" s="6">
        <v>312.74966683411998</v>
      </c>
    </row>
    <row r="87" spans="1:132">
      <c r="A87" s="9">
        <v>-39.669400000000003</v>
      </c>
      <c r="B87" s="9">
        <f t="shared" si="2"/>
        <v>39.669400000000003</v>
      </c>
      <c r="C87" s="6">
        <v>6391.1661504541898</v>
      </c>
      <c r="D87" s="6">
        <v>23761.656001383799</v>
      </c>
      <c r="E87" s="6">
        <v>23696.729130664899</v>
      </c>
      <c r="F87" s="6">
        <v>20872.707859053498</v>
      </c>
      <c r="G87" s="6">
        <v>14651.8570297154</v>
      </c>
      <c r="H87" s="6">
        <v>314.33522058343499</v>
      </c>
    </row>
    <row r="88" spans="1:132">
      <c r="A88" s="9">
        <v>-41.322299999999998</v>
      </c>
      <c r="B88" s="9">
        <f t="shared" si="2"/>
        <v>41.322299999999998</v>
      </c>
      <c r="C88" s="6">
        <v>6282.1426653737799</v>
      </c>
      <c r="D88" s="6">
        <v>23210.623643264498</v>
      </c>
      <c r="E88" s="6">
        <v>23167.606725739599</v>
      </c>
      <c r="F88" s="6">
        <v>20511.044013750099</v>
      </c>
      <c r="G88" s="6">
        <v>14530.528611662899</v>
      </c>
      <c r="H88" s="6">
        <v>319.24658245883199</v>
      </c>
    </row>
    <row r="89" spans="1:132">
      <c r="A89" s="9">
        <v>-42.975200000000001</v>
      </c>
      <c r="B89" s="9">
        <f t="shared" si="2"/>
        <v>42.975200000000001</v>
      </c>
      <c r="C89" s="6">
        <v>6169.3731306163099</v>
      </c>
      <c r="D89" s="6">
        <v>22678.834894946202</v>
      </c>
      <c r="E89" s="6">
        <v>22589.2958446964</v>
      </c>
      <c r="F89" s="6">
        <v>20155.734503576699</v>
      </c>
      <c r="G89" s="6">
        <v>14447.021003460301</v>
      </c>
      <c r="H89" s="6">
        <v>321.65671087687201</v>
      </c>
      <c r="N89" s="19"/>
      <c r="EB89" s="19"/>
    </row>
    <row r="90" spans="1:132">
      <c r="A90" s="9">
        <v>-44.628100000000003</v>
      </c>
      <c r="B90" s="9">
        <f t="shared" si="2"/>
        <v>44.628100000000003</v>
      </c>
      <c r="C90" s="6">
        <v>6056.9770800709002</v>
      </c>
      <c r="D90" s="6">
        <v>22147.472619714099</v>
      </c>
      <c r="E90" s="6">
        <v>22034.275522215299</v>
      </c>
      <c r="F90" s="6">
        <v>19805.294460073499</v>
      </c>
      <c r="G90" s="6">
        <v>14370.1363345684</v>
      </c>
      <c r="H90" s="6">
        <v>319.37221694435902</v>
      </c>
    </row>
    <row r="91" spans="1:132">
      <c r="A91" s="9">
        <v>-46.280999999999999</v>
      </c>
      <c r="B91" s="9">
        <f t="shared" si="2"/>
        <v>46.280999999999999</v>
      </c>
      <c r="C91" s="6">
        <v>5945.6780368460004</v>
      </c>
      <c r="D91" s="6">
        <v>21593.073100406898</v>
      </c>
      <c r="E91" s="6">
        <v>21495.0833371972</v>
      </c>
      <c r="F91" s="6">
        <v>19481.620850848201</v>
      </c>
      <c r="G91" s="6">
        <v>14255.2545643167</v>
      </c>
      <c r="H91" s="6">
        <v>314.34371883167802</v>
      </c>
      <c r="O91" s="19"/>
      <c r="EA91" s="19"/>
    </row>
    <row r="92" spans="1:132">
      <c r="A92" s="9">
        <v>-47.933900000000001</v>
      </c>
      <c r="B92" s="9">
        <f t="shared" si="2"/>
        <v>47.933900000000001</v>
      </c>
      <c r="C92" s="6">
        <v>5834.6837018761598</v>
      </c>
      <c r="D92" s="6">
        <v>21024.008515288901</v>
      </c>
      <c r="E92" s="6">
        <v>20972.288799824299</v>
      </c>
      <c r="F92" s="6">
        <v>19142.677692461901</v>
      </c>
      <c r="G92" s="6">
        <v>14120.127034258099</v>
      </c>
      <c r="H92" s="6">
        <v>312.922090189247</v>
      </c>
    </row>
    <row r="93" spans="1:132">
      <c r="A93" s="9">
        <v>-49.586799999999997</v>
      </c>
      <c r="B93" s="9">
        <f t="shared" si="2"/>
        <v>49.586799999999997</v>
      </c>
      <c r="C93" s="6">
        <v>5721.1202206446496</v>
      </c>
      <c r="D93" s="6">
        <v>20485.3177115709</v>
      </c>
      <c r="E93" s="6">
        <v>20434.454070474301</v>
      </c>
      <c r="F93" s="6">
        <v>18748.7778971191</v>
      </c>
      <c r="G93" s="6">
        <v>13991.0773461689</v>
      </c>
      <c r="H93" s="6">
        <v>314.44195843655501</v>
      </c>
      <c r="P93" s="19"/>
      <c r="Q93" s="19"/>
      <c r="R93" s="19"/>
      <c r="DZ93" s="19"/>
    </row>
    <row r="94" spans="1:132">
      <c r="A94" s="9">
        <v>-51.239699999999999</v>
      </c>
      <c r="B94" s="9">
        <f t="shared" si="2"/>
        <v>51.239699999999999</v>
      </c>
      <c r="C94" s="6">
        <v>5609.5990906678098</v>
      </c>
      <c r="D94" s="6">
        <v>19967.1579661986</v>
      </c>
      <c r="E94" s="6">
        <v>19881.510916211701</v>
      </c>
      <c r="F94" s="6">
        <v>18336.987855982199</v>
      </c>
      <c r="G94" s="6">
        <v>13892.8088323968</v>
      </c>
      <c r="H94" s="6">
        <v>314.789001009407</v>
      </c>
    </row>
    <row r="95" spans="1:132">
      <c r="A95" s="9">
        <v>-52.892600000000002</v>
      </c>
      <c r="B95" s="9">
        <f t="shared" si="2"/>
        <v>52.892600000000002</v>
      </c>
      <c r="C95" s="6">
        <v>5497.3973276242295</v>
      </c>
      <c r="D95" s="6">
        <v>19443.9601821535</v>
      </c>
      <c r="E95" s="6">
        <v>19346.089722773901</v>
      </c>
      <c r="F95" s="6">
        <v>17961.446395780698</v>
      </c>
      <c r="G95" s="6">
        <v>13757.9197915695</v>
      </c>
      <c r="H95" s="6">
        <v>314.32529104921502</v>
      </c>
    </row>
    <row r="96" spans="1:132">
      <c r="A96" s="9">
        <v>-54.545499999999997</v>
      </c>
      <c r="B96" s="9">
        <f t="shared" si="2"/>
        <v>54.545499999999997</v>
      </c>
      <c r="C96" s="6">
        <v>5383.2417813185903</v>
      </c>
      <c r="D96" s="6">
        <v>18895.6389430413</v>
      </c>
      <c r="E96" s="6">
        <v>18853.8246240919</v>
      </c>
      <c r="F96" s="6">
        <v>17605.685730040001</v>
      </c>
      <c r="G96" s="6">
        <v>13573.103231581599</v>
      </c>
      <c r="H96" s="6">
        <v>313.10861896838702</v>
      </c>
    </row>
    <row r="97" spans="1:125">
      <c r="A97" s="9">
        <v>-56.198300000000003</v>
      </c>
      <c r="B97" s="9">
        <f t="shared" si="2"/>
        <v>56.198300000000003</v>
      </c>
      <c r="C97" s="6">
        <v>5270.3590027315004</v>
      </c>
      <c r="D97" s="6">
        <v>18366.0236143443</v>
      </c>
      <c r="E97" s="6">
        <v>18385.419993690899</v>
      </c>
      <c r="F97" s="6">
        <v>17276.3907795206</v>
      </c>
      <c r="G97" s="6">
        <v>13403.675501576499</v>
      </c>
      <c r="H97" s="6">
        <v>315.11072662332498</v>
      </c>
    </row>
    <row r="98" spans="1:125">
      <c r="A98" s="9">
        <v>-57.851199999999999</v>
      </c>
      <c r="B98" s="9">
        <f t="shared" si="2"/>
        <v>57.851199999999999</v>
      </c>
      <c r="C98" s="6">
        <v>5161.1616739758701</v>
      </c>
      <c r="D98" s="6">
        <v>17872.245301926599</v>
      </c>
      <c r="E98" s="6">
        <v>17880.3289612933</v>
      </c>
      <c r="F98" s="6">
        <v>16924.779905036401</v>
      </c>
      <c r="G98" s="6">
        <v>13267.372953767301</v>
      </c>
      <c r="H98" s="6">
        <v>316.01034099381098</v>
      </c>
    </row>
    <row r="99" spans="1:125">
      <c r="A99" s="9">
        <v>-59.504100000000001</v>
      </c>
      <c r="B99" s="9">
        <f t="shared" si="2"/>
        <v>59.504100000000001</v>
      </c>
      <c r="C99" s="6">
        <v>5051.2607685581697</v>
      </c>
      <c r="D99" s="6">
        <v>17373.766497627399</v>
      </c>
      <c r="E99" s="6">
        <v>17349.482657957</v>
      </c>
      <c r="F99" s="6">
        <v>16534.074587862699</v>
      </c>
      <c r="G99" s="6">
        <v>13117.029911560599</v>
      </c>
      <c r="H99" s="6">
        <v>316.98425486034398</v>
      </c>
    </row>
    <row r="100" spans="1:125">
      <c r="A100" s="9">
        <v>-61.156999999999996</v>
      </c>
      <c r="B100" s="9">
        <f t="shared" si="2"/>
        <v>61.156999999999996</v>
      </c>
      <c r="C100" s="6">
        <v>4941.4403790463202</v>
      </c>
      <c r="D100" s="6">
        <v>16861.1436981117</v>
      </c>
      <c r="E100" s="6">
        <v>16833.184733369199</v>
      </c>
      <c r="F100" s="6">
        <v>16131.0017394893</v>
      </c>
      <c r="G100" s="6">
        <v>12966.468641740799</v>
      </c>
      <c r="H100" s="6">
        <v>318.50778463027001</v>
      </c>
    </row>
    <row r="101" spans="1:125">
      <c r="A101" s="9">
        <v>-62.809899999999999</v>
      </c>
      <c r="B101" s="9">
        <f t="shared" si="2"/>
        <v>62.809899999999999</v>
      </c>
      <c r="C101" s="6">
        <v>4832.5819263394096</v>
      </c>
      <c r="D101" s="6">
        <v>16366.4116551242</v>
      </c>
      <c r="E101" s="6">
        <v>16342.3885187207</v>
      </c>
      <c r="F101" s="6">
        <v>15715.3980070295</v>
      </c>
      <c r="G101" s="6">
        <v>12812.2259518104</v>
      </c>
      <c r="H101" s="6">
        <v>321.05688310295102</v>
      </c>
      <c r="W101" s="19"/>
      <c r="DU101" s="19"/>
    </row>
    <row r="102" spans="1:125">
      <c r="A102" s="9">
        <v>-64.462800000000001</v>
      </c>
      <c r="B102" s="9">
        <f t="shared" si="2"/>
        <v>64.462800000000001</v>
      </c>
      <c r="C102" s="6">
        <v>4724.48393751205</v>
      </c>
      <c r="D102" s="6">
        <v>15888.634363101501</v>
      </c>
      <c r="E102" s="6">
        <v>15848.944345195599</v>
      </c>
      <c r="F102" s="6">
        <v>15316.7733688588</v>
      </c>
      <c r="G102" s="6">
        <v>12669.2893022974</v>
      </c>
      <c r="H102" s="6">
        <v>318.36460862146998</v>
      </c>
    </row>
    <row r="103" spans="1:125">
      <c r="A103" s="9">
        <v>-66.115700000000004</v>
      </c>
      <c r="B103" s="9">
        <f t="shared" si="2"/>
        <v>66.115700000000004</v>
      </c>
      <c r="C103" s="6">
        <v>4617.5217569093202</v>
      </c>
      <c r="D103" s="6">
        <v>15403.867811002599</v>
      </c>
      <c r="E103" s="6">
        <v>15376.6165285354</v>
      </c>
      <c r="F103" s="6">
        <v>14977.175866867199</v>
      </c>
      <c r="G103" s="6">
        <v>12543.139218045801</v>
      </c>
      <c r="H103" s="6">
        <v>318.63421202793899</v>
      </c>
    </row>
    <row r="104" spans="1:125">
      <c r="A104" s="9">
        <v>-67.768600000000006</v>
      </c>
      <c r="B104" s="9">
        <f t="shared" si="2"/>
        <v>67.768600000000006</v>
      </c>
      <c r="C104" s="6">
        <v>4513.0762204254197</v>
      </c>
      <c r="D104" s="6">
        <v>14938.1075245019</v>
      </c>
      <c r="E104" s="6">
        <v>14928.0003089942</v>
      </c>
      <c r="F104" s="6">
        <v>14619.1494527168</v>
      </c>
      <c r="G104" s="6">
        <v>12389.4992142382</v>
      </c>
      <c r="H104" s="6">
        <v>322.33498658378198</v>
      </c>
    </row>
    <row r="105" spans="1:125">
      <c r="A105" s="9">
        <v>-69.421499999999995</v>
      </c>
      <c r="B105" s="9">
        <f t="shared" si="2"/>
        <v>69.421499999999995</v>
      </c>
      <c r="C105" s="6">
        <v>4410.65515966978</v>
      </c>
      <c r="D105" s="6">
        <v>14496.788348848801</v>
      </c>
      <c r="E105" s="6">
        <v>14485.9309118989</v>
      </c>
      <c r="F105" s="6">
        <v>14248.7003177324</v>
      </c>
      <c r="G105" s="6">
        <v>12196.0242619041</v>
      </c>
      <c r="H105" s="6">
        <v>320.63603208276299</v>
      </c>
    </row>
    <row r="106" spans="1:125">
      <c r="A106" s="9">
        <v>-71.074399999999997</v>
      </c>
      <c r="B106" s="9">
        <f t="shared" si="2"/>
        <v>71.074399999999997</v>
      </c>
      <c r="C106" s="6">
        <v>4309.7145701109002</v>
      </c>
      <c r="D106" s="6">
        <v>14052.8299749615</v>
      </c>
      <c r="E106" s="6">
        <v>14054.6639476126</v>
      </c>
      <c r="F106" s="6">
        <v>13886.1846579502</v>
      </c>
      <c r="G106" s="6">
        <v>12011.0048800597</v>
      </c>
      <c r="H106" s="6">
        <v>314.39959536786699</v>
      </c>
    </row>
    <row r="107" spans="1:125">
      <c r="A107" s="9">
        <v>-72.7273</v>
      </c>
      <c r="B107" s="9">
        <f t="shared" si="2"/>
        <v>72.7273</v>
      </c>
      <c r="C107" s="6">
        <v>4210.3963872608501</v>
      </c>
      <c r="D107" s="6">
        <v>13618.019593601701</v>
      </c>
      <c r="E107" s="6">
        <v>13625.4603357577</v>
      </c>
      <c r="F107" s="6">
        <v>13517.328111589901</v>
      </c>
      <c r="G107" s="6">
        <v>11837.5049143948</v>
      </c>
      <c r="H107" s="6">
        <v>312.39117244904998</v>
      </c>
      <c r="AB107" s="19"/>
      <c r="DP107" s="19"/>
    </row>
    <row r="108" spans="1:125">
      <c r="A108" s="9">
        <v>-74.380200000000002</v>
      </c>
      <c r="B108" s="9">
        <f t="shared" si="2"/>
        <v>74.380200000000002</v>
      </c>
      <c r="C108" s="6">
        <v>4112.0765818524796</v>
      </c>
      <c r="D108" s="6">
        <v>13200.7219093765</v>
      </c>
      <c r="E108" s="6">
        <v>13201.437111773401</v>
      </c>
      <c r="F108" s="6">
        <v>13112.092513973201</v>
      </c>
      <c r="G108" s="6">
        <v>11662.371801028101</v>
      </c>
      <c r="H108" s="6">
        <v>315.59374282989899</v>
      </c>
      <c r="AC108" s="19"/>
      <c r="DO108" s="19"/>
    </row>
    <row r="109" spans="1:125">
      <c r="A109" s="9">
        <v>-76.033100000000005</v>
      </c>
      <c r="B109" s="9">
        <f t="shared" si="2"/>
        <v>76.033100000000005</v>
      </c>
      <c r="C109" s="6">
        <v>4014.8042175457199</v>
      </c>
      <c r="D109" s="6">
        <v>12776.5357518453</v>
      </c>
      <c r="E109" s="6">
        <v>12787.1756019152</v>
      </c>
      <c r="F109" s="6">
        <v>12725.2031012313</v>
      </c>
      <c r="G109" s="6">
        <v>11486.8089180017</v>
      </c>
      <c r="H109" s="6">
        <v>317.176701042709</v>
      </c>
      <c r="AD109" s="19"/>
      <c r="DN109" s="19"/>
    </row>
    <row r="110" spans="1:125">
      <c r="A110" s="9">
        <v>-77.686000000000007</v>
      </c>
      <c r="B110" s="9">
        <f t="shared" si="2"/>
        <v>77.686000000000007</v>
      </c>
      <c r="C110" s="6">
        <v>3919.3979604277301</v>
      </c>
      <c r="D110" s="6">
        <v>12371.2660564326</v>
      </c>
      <c r="E110" s="6">
        <v>12393.1272573972</v>
      </c>
      <c r="F110" s="6">
        <v>12404.2698091943</v>
      </c>
      <c r="G110" s="6">
        <v>11328.4886461849</v>
      </c>
      <c r="H110" s="6">
        <v>314.84418830209199</v>
      </c>
    </row>
    <row r="111" spans="1:125">
      <c r="A111" s="9">
        <v>-79.338800000000006</v>
      </c>
      <c r="B111" s="9">
        <f t="shared" si="2"/>
        <v>79.338800000000006</v>
      </c>
      <c r="C111" s="6">
        <v>3826.5514464421599</v>
      </c>
      <c r="D111" s="6">
        <v>11999.8880034709</v>
      </c>
      <c r="E111" s="6">
        <v>12017.965932339601</v>
      </c>
      <c r="F111" s="6">
        <v>12116.663703078801</v>
      </c>
      <c r="G111" s="6">
        <v>11129.843444092399</v>
      </c>
      <c r="H111" s="6">
        <v>312.87583000877402</v>
      </c>
    </row>
    <row r="112" spans="1:125">
      <c r="A112" s="9">
        <v>-80.991699999999994</v>
      </c>
      <c r="B112" s="9">
        <f t="shared" si="2"/>
        <v>80.991699999999994</v>
      </c>
      <c r="C112" s="6">
        <v>3735.56735865878</v>
      </c>
      <c r="D112" s="6">
        <v>11620.0631318511</v>
      </c>
      <c r="E112" s="6">
        <v>11633.8240595753</v>
      </c>
      <c r="F112" s="6">
        <v>11805.1403091554</v>
      </c>
      <c r="G112" s="6">
        <v>10905.390081793899</v>
      </c>
      <c r="H112" s="6">
        <v>313.523777334138</v>
      </c>
    </row>
    <row r="113" spans="1:112">
      <c r="A113" s="9">
        <v>-82.644599999999997</v>
      </c>
      <c r="B113" s="9">
        <f t="shared" si="2"/>
        <v>82.644599999999997</v>
      </c>
      <c r="C113" s="6">
        <v>3644.85467811545</v>
      </c>
      <c r="D113" s="6">
        <v>11235.5491071907</v>
      </c>
      <c r="E113" s="6">
        <v>11254.442335690001</v>
      </c>
      <c r="F113" s="6">
        <v>11475.8437773653</v>
      </c>
      <c r="G113" s="6">
        <v>10721.5935202977</v>
      </c>
      <c r="H113" s="6">
        <v>314.971421539544</v>
      </c>
    </row>
    <row r="114" spans="1:112">
      <c r="A114" s="9">
        <v>-84.297499999999999</v>
      </c>
      <c r="B114" s="9">
        <f t="shared" si="2"/>
        <v>84.297499999999999</v>
      </c>
      <c r="C114" s="6">
        <v>3556.4852416378699</v>
      </c>
      <c r="D114" s="6">
        <v>10870.217077540599</v>
      </c>
      <c r="E114" s="6">
        <v>10895.7665929177</v>
      </c>
      <c r="F114" s="6">
        <v>11149.8867810718</v>
      </c>
      <c r="G114" s="6">
        <v>10567.442257729401</v>
      </c>
      <c r="H114" s="6">
        <v>316.48679350616698</v>
      </c>
      <c r="AJ114" s="19"/>
      <c r="DH114" s="19"/>
    </row>
    <row r="115" spans="1:112">
      <c r="A115" s="9">
        <v>-85.950400000000002</v>
      </c>
      <c r="B115" s="9">
        <f t="shared" si="2"/>
        <v>85.950400000000002</v>
      </c>
      <c r="C115" s="6">
        <v>3470.80063310285</v>
      </c>
      <c r="D115" s="6">
        <v>10528.9343697514</v>
      </c>
      <c r="E115" s="6">
        <v>10553.9012565348</v>
      </c>
      <c r="F115" s="6">
        <v>10827.510658040601</v>
      </c>
      <c r="G115" s="6">
        <v>10387.949371954999</v>
      </c>
      <c r="H115" s="6">
        <v>315.60569132667598</v>
      </c>
    </row>
    <row r="116" spans="1:112">
      <c r="A116" s="9">
        <v>-87.603300000000004</v>
      </c>
      <c r="B116" s="9">
        <f t="shared" si="2"/>
        <v>87.603300000000004</v>
      </c>
      <c r="C116" s="6">
        <v>3386.6318605258002</v>
      </c>
      <c r="D116" s="6">
        <v>10194.5180717864</v>
      </c>
      <c r="E116" s="6">
        <v>10207.1031550962</v>
      </c>
      <c r="F116" s="6">
        <v>10510.414904831599</v>
      </c>
      <c r="G116" s="6">
        <v>10208.0135851962</v>
      </c>
      <c r="H116" s="6">
        <v>311.80574444430601</v>
      </c>
    </row>
    <row r="117" spans="1:112">
      <c r="A117" s="9">
        <v>-89.256200000000007</v>
      </c>
      <c r="B117" s="9">
        <f t="shared" si="2"/>
        <v>89.256200000000007</v>
      </c>
      <c r="C117" s="6">
        <v>3303.6769664345802</v>
      </c>
      <c r="D117" s="6">
        <v>9865.3452349660802</v>
      </c>
      <c r="E117" s="6">
        <v>9882.2690211813006</v>
      </c>
      <c r="F117" s="6">
        <v>10193.9277971635</v>
      </c>
      <c r="G117" s="6">
        <v>10027.530743265999</v>
      </c>
      <c r="H117" s="6">
        <v>310.82156766637598</v>
      </c>
    </row>
    <row r="118" spans="1:112">
      <c r="A118" s="9">
        <v>-90.909099999999995</v>
      </c>
      <c r="B118" s="9">
        <f t="shared" si="2"/>
        <v>90.909099999999995</v>
      </c>
      <c r="C118" s="6">
        <v>3224.7079967105801</v>
      </c>
      <c r="D118" s="6">
        <v>9544.9969143116396</v>
      </c>
      <c r="E118" s="6">
        <v>9563.7524636253693</v>
      </c>
      <c r="F118" s="6">
        <v>9893.4617056905809</v>
      </c>
      <c r="G118" s="6">
        <v>9837.5591674902698</v>
      </c>
      <c r="H118" s="6">
        <v>313.763398634591</v>
      </c>
    </row>
    <row r="119" spans="1:112">
      <c r="A119" s="9">
        <v>-92.561999999999998</v>
      </c>
      <c r="B119" s="9">
        <f t="shared" si="2"/>
        <v>92.561999999999998</v>
      </c>
      <c r="C119" s="6">
        <v>3147.5315672402598</v>
      </c>
      <c r="D119" s="6">
        <v>9238.9346714317398</v>
      </c>
      <c r="E119" s="6">
        <v>9244.6716833191294</v>
      </c>
      <c r="F119" s="6">
        <v>9605.4742563933996</v>
      </c>
      <c r="G119" s="6">
        <v>9646.9692606770004</v>
      </c>
      <c r="H119" s="6">
        <v>319.45028681838602</v>
      </c>
      <c r="AR119" s="19"/>
      <c r="CZ119" s="19"/>
    </row>
    <row r="120" spans="1:112">
      <c r="A120" s="9">
        <v>-94.2149</v>
      </c>
      <c r="B120" s="9">
        <f t="shared" si="2"/>
        <v>94.2149</v>
      </c>
      <c r="C120" s="6">
        <v>3070.2158785822498</v>
      </c>
      <c r="D120" s="6">
        <v>8935.6124157345803</v>
      </c>
      <c r="E120" s="6">
        <v>8923.9640569725707</v>
      </c>
      <c r="F120" s="6">
        <v>9305.0272291302408</v>
      </c>
      <c r="G120" s="6">
        <v>9468.1412012668898</v>
      </c>
      <c r="H120" s="6">
        <v>322.85036307176199</v>
      </c>
      <c r="AT120" s="19"/>
      <c r="CX120" s="19"/>
    </row>
    <row r="121" spans="1:112">
      <c r="A121" s="9">
        <v>-95.867800000000003</v>
      </c>
      <c r="B121" s="9">
        <f t="shared" si="2"/>
        <v>95.867800000000003</v>
      </c>
      <c r="C121" s="6">
        <v>2993.2479325219601</v>
      </c>
      <c r="D121" s="6">
        <v>8636.1934274636096</v>
      </c>
      <c r="E121" s="6">
        <v>8636.6055591512504</v>
      </c>
      <c r="F121" s="6">
        <v>9027.2586673379101</v>
      </c>
      <c r="G121" s="6">
        <v>9281.4087838838295</v>
      </c>
      <c r="H121" s="6">
        <v>322.87661398361598</v>
      </c>
      <c r="AV121" s="19"/>
      <c r="CV121" s="19"/>
    </row>
    <row r="122" spans="1:112">
      <c r="A122" s="9">
        <v>-97.520700000000005</v>
      </c>
      <c r="B122" s="9">
        <f t="shared" si="2"/>
        <v>97.520700000000005</v>
      </c>
      <c r="C122" s="6">
        <v>2798.5639793136902</v>
      </c>
      <c r="D122" s="6">
        <v>8013.0345712818198</v>
      </c>
      <c r="E122" s="6">
        <v>8038.3869563724202</v>
      </c>
      <c r="F122" s="6">
        <v>8422.5111905773902</v>
      </c>
      <c r="G122" s="6">
        <v>8705.6365888284199</v>
      </c>
      <c r="H122" s="6">
        <v>303.06412676732702</v>
      </c>
    </row>
    <row r="123" spans="1:112">
      <c r="A123" s="9">
        <v>-99.173599999999993</v>
      </c>
      <c r="B123" s="9">
        <f t="shared" si="2"/>
        <v>99.173599999999993</v>
      </c>
      <c r="C123" s="6">
        <v>2600.1637154947002</v>
      </c>
      <c r="D123" s="6">
        <v>7412.4096136216303</v>
      </c>
      <c r="E123" s="6">
        <v>7455.7785429893802</v>
      </c>
      <c r="F123" s="6">
        <v>7818.3501493111899</v>
      </c>
      <c r="G123" s="6">
        <v>8095.4140682418301</v>
      </c>
      <c r="H123" s="6">
        <v>280.97717377473799</v>
      </c>
    </row>
  </sheetData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BAE1-2FD1-4B2E-B94D-535DAEB2C258}">
  <sheetPr codeName="Tabelle1"/>
  <dimension ref="B2:R37"/>
  <sheetViews>
    <sheetView workbookViewId="0">
      <selection activeCell="K24" sqref="K24"/>
    </sheetView>
  </sheetViews>
  <sheetFormatPr baseColWidth="10" defaultColWidth="11" defaultRowHeight="14.25"/>
  <cols>
    <col min="1" max="6" width="11" style="1"/>
    <col min="7" max="7" width="13.25" style="1" customWidth="1"/>
    <col min="8" max="8" width="11.375" style="1" bestFit="1" customWidth="1"/>
    <col min="9" max="9" width="13.25" style="1" customWidth="1"/>
    <col min="10" max="16" width="11" style="1"/>
    <col min="17" max="17" width="12.125" style="1" customWidth="1"/>
    <col min="18" max="16384" width="11" style="1"/>
  </cols>
  <sheetData>
    <row r="2" spans="2:18" ht="15">
      <c r="J2" s="24" t="s">
        <v>29</v>
      </c>
    </row>
    <row r="4" spans="2:18" ht="15">
      <c r="B4" s="22" t="s">
        <v>18</v>
      </c>
      <c r="C4" s="23">
        <v>50</v>
      </c>
      <c r="D4" s="2" t="s">
        <v>0</v>
      </c>
      <c r="E4" s="2"/>
      <c r="F4" s="2"/>
      <c r="G4" s="2" t="s">
        <v>30</v>
      </c>
      <c r="H4" s="4"/>
      <c r="K4" s="22" t="s">
        <v>18</v>
      </c>
      <c r="L4" s="23">
        <v>100</v>
      </c>
      <c r="M4" s="2" t="s">
        <v>0</v>
      </c>
      <c r="N4" s="2"/>
      <c r="O4" s="2"/>
      <c r="P4" s="2" t="s">
        <v>30</v>
      </c>
      <c r="Q4" s="4"/>
    </row>
    <row r="5" spans="2:18">
      <c r="B5" s="2" t="s">
        <v>1</v>
      </c>
      <c r="C5" s="3">
        <v>100</v>
      </c>
      <c r="D5" s="2"/>
      <c r="E5" s="2"/>
      <c r="F5" s="2"/>
      <c r="G5" s="1" t="s">
        <v>12</v>
      </c>
      <c r="H5" s="13">
        <f>(PI()*C4)^2</f>
        <v>24674.011002723397</v>
      </c>
      <c r="K5" s="2" t="s">
        <v>1</v>
      </c>
      <c r="L5" s="3">
        <v>100</v>
      </c>
      <c r="M5" s="2"/>
      <c r="N5" s="2"/>
      <c r="O5" s="2"/>
      <c r="P5" s="1" t="s">
        <v>12</v>
      </c>
      <c r="Q5" s="13">
        <f>(PI()*L4)^2</f>
        <v>98696.044010893587</v>
      </c>
    </row>
    <row r="6" spans="2:18">
      <c r="B6" s="2" t="s">
        <v>2</v>
      </c>
      <c r="C6" s="5">
        <v>1000</v>
      </c>
      <c r="D6" s="2"/>
      <c r="E6" s="2"/>
      <c r="F6" s="2"/>
      <c r="G6" s="6" t="s">
        <v>14</v>
      </c>
      <c r="H6" s="21">
        <f>C6/H5</f>
        <v>4.052847345693511E-2</v>
      </c>
      <c r="I6" s="14">
        <f>H6*1000000</f>
        <v>40528.473456935113</v>
      </c>
      <c r="K6" s="2" t="s">
        <v>2</v>
      </c>
      <c r="L6" s="5">
        <f>C6</f>
        <v>1000</v>
      </c>
      <c r="M6" s="2"/>
      <c r="N6" s="2"/>
      <c r="O6" s="2"/>
      <c r="P6" s="6" t="s">
        <v>14</v>
      </c>
      <c r="Q6" s="21">
        <f>L6/Q5</f>
        <v>1.0132118364233778E-2</v>
      </c>
      <c r="R6" s="14">
        <f>Q6*1000000</f>
        <v>10132.118364233778</v>
      </c>
    </row>
    <row r="7" spans="2:18" ht="15">
      <c r="B7" s="7" t="s">
        <v>3</v>
      </c>
      <c r="C7" s="8">
        <v>1</v>
      </c>
      <c r="D7" s="2"/>
      <c r="E7" s="2"/>
      <c r="F7" s="2"/>
      <c r="G7" s="2"/>
      <c r="H7" s="2"/>
      <c r="K7" s="7" t="s">
        <v>3</v>
      </c>
      <c r="L7" s="8">
        <v>1</v>
      </c>
      <c r="M7" s="2"/>
      <c r="N7" s="2"/>
      <c r="O7" s="2"/>
      <c r="P7" s="2"/>
      <c r="Q7" s="2"/>
    </row>
    <row r="8" spans="2:18">
      <c r="B8" s="2"/>
      <c r="C8" s="2"/>
      <c r="D8" s="2"/>
      <c r="E8" s="2"/>
      <c r="F8" s="2"/>
      <c r="G8" s="2"/>
      <c r="H8" s="2"/>
      <c r="K8" s="2"/>
      <c r="L8" s="2"/>
      <c r="M8" s="2"/>
      <c r="N8" s="2"/>
      <c r="O8" s="2"/>
      <c r="P8" s="2"/>
      <c r="Q8" s="2"/>
    </row>
    <row r="9" spans="2:18">
      <c r="B9" s="2"/>
      <c r="C9" s="2" t="s">
        <v>4</v>
      </c>
      <c r="D9" s="2" t="s">
        <v>5</v>
      </c>
      <c r="E9" s="2" t="s">
        <v>6</v>
      </c>
      <c r="F9" s="2" t="s">
        <v>7</v>
      </c>
      <c r="G9" s="2" t="s">
        <v>20</v>
      </c>
      <c r="H9" s="2" t="s">
        <v>20</v>
      </c>
      <c r="K9" s="2"/>
      <c r="L9" s="2" t="s">
        <v>4</v>
      </c>
      <c r="M9" s="2" t="s">
        <v>5</v>
      </c>
      <c r="N9" s="2" t="s">
        <v>6</v>
      </c>
      <c r="O9" s="2" t="s">
        <v>7</v>
      </c>
      <c r="P9" s="2" t="s">
        <v>20</v>
      </c>
      <c r="Q9" s="2" t="s">
        <v>20</v>
      </c>
    </row>
    <row r="10" spans="2:18" ht="15">
      <c r="B10" s="2" t="s">
        <v>8</v>
      </c>
      <c r="C10" s="2" t="s">
        <v>9</v>
      </c>
      <c r="D10" s="2" t="s">
        <v>9</v>
      </c>
      <c r="E10" s="2" t="s">
        <v>10</v>
      </c>
      <c r="F10" s="2" t="s">
        <v>10</v>
      </c>
      <c r="G10" s="2" t="s">
        <v>11</v>
      </c>
      <c r="H10" s="2" t="s">
        <v>13</v>
      </c>
      <c r="I10" s="1" t="s">
        <v>15</v>
      </c>
      <c r="K10" s="2" t="s">
        <v>8</v>
      </c>
      <c r="L10" s="2" t="s">
        <v>9</v>
      </c>
      <c r="M10" s="2" t="s">
        <v>9</v>
      </c>
      <c r="N10" s="2" t="s">
        <v>10</v>
      </c>
      <c r="O10" s="2" t="s">
        <v>10</v>
      </c>
      <c r="P10" s="2" t="s">
        <v>11</v>
      </c>
      <c r="Q10" s="2" t="s">
        <v>13</v>
      </c>
      <c r="R10" s="1" t="s">
        <v>15</v>
      </c>
    </row>
    <row r="11" spans="2:18">
      <c r="B11" s="9">
        <v>0</v>
      </c>
      <c r="C11" s="1">
        <f>SQRT(($C$4+$B11+$C$7)^2+$C$5^2)</f>
        <v>112.25417586887359</v>
      </c>
      <c r="D11" s="1">
        <f>SQRT(($C$4-$B11-$C$7)^2+$C$5^2)</f>
        <v>111.35977729862789</v>
      </c>
      <c r="E11" s="1">
        <f>SQRT(($C$4+$B11-$C$7)^2+$C$5^2)</f>
        <v>111.35977729862789</v>
      </c>
      <c r="F11" s="1">
        <f>SQRT(($C$4-$B11+$C$7)^2+$C$5^2)</f>
        <v>112.25417586887359</v>
      </c>
      <c r="G11" s="10"/>
      <c r="H11" s="13"/>
      <c r="I11" s="6">
        <f>I12</f>
        <v>25380.210370912228</v>
      </c>
      <c r="K11" s="9">
        <f>B11</f>
        <v>0</v>
      </c>
      <c r="L11" s="1">
        <f>SQRT(($L$4+$K11+$L$7)^2+$L$5^2)</f>
        <v>142.13022197970423</v>
      </c>
      <c r="M11" s="1">
        <f>SQRT(($L$4-$K11-$L$7)^2+$L$5^2)</f>
        <v>140.71602609511115</v>
      </c>
      <c r="N11" s="1">
        <f>SQRT(($L$4+$K11-$L$7)^2+$L$5^2)</f>
        <v>140.71602609511115</v>
      </c>
      <c r="O11" s="1">
        <f>SQRT(($L$4-$K11+$L$7)^2+$L$5^2)</f>
        <v>142.13022197970423</v>
      </c>
      <c r="P11" s="10"/>
      <c r="Q11" s="13"/>
      <c r="R11" s="6">
        <f>R12</f>
        <v>15894.804186656969</v>
      </c>
    </row>
    <row r="12" spans="2:18">
      <c r="B12" s="9">
        <v>5</v>
      </c>
      <c r="C12" s="1">
        <f t="shared" ref="C12:C36" si="0">SQRT(($C$4+$B12+$C$7)^2+$C$5^2)</f>
        <v>114.61239025515522</v>
      </c>
      <c r="D12" s="1">
        <f t="shared" ref="D12:D36" si="1">SQRT(($C$4-$B12-$C$7)^2+$C$5^2)</f>
        <v>109.2520022699813</v>
      </c>
      <c r="E12" s="1">
        <f t="shared" ref="E12:E36" si="2">SQRT(($C$4+$B12-$C$7)^2+$C$5^2)</f>
        <v>113.64858116140297</v>
      </c>
      <c r="F12" s="1">
        <f t="shared" ref="F12:F36" si="3">SQRT(($C$4-$B12+$C$7)^2+$C$5^2)</f>
        <v>110.07270324653611</v>
      </c>
      <c r="G12" s="10">
        <f t="shared" ref="G12:G36" si="4">((C12-D12)^2-(E12-F12)^2)*PI()^2/4</f>
        <v>39.347291248235969</v>
      </c>
      <c r="H12" s="13">
        <f t="shared" ref="H12:H36" si="5">4*PI()*B12*$C$7</f>
        <v>62.831853071795862</v>
      </c>
      <c r="I12" s="6">
        <f>$H$6*G12/H12*1000000</f>
        <v>25380.210370912228</v>
      </c>
      <c r="K12" s="9">
        <f t="shared" ref="K12:K36" si="6">B12</f>
        <v>5</v>
      </c>
      <c r="L12" s="1">
        <f t="shared" ref="L12:L36" si="7">SQRT(($L$4+$K12+$L$7)^2+$L$5^2)</f>
        <v>145.72576985557495</v>
      </c>
      <c r="M12" s="1">
        <f t="shared" ref="M12:M36" si="8">SQRT(($L$4-$K12-$L$7)^2+$L$5^2)</f>
        <v>137.2443077143821</v>
      </c>
      <c r="N12" s="1">
        <f t="shared" ref="N12:N36" si="9">SQRT(($L$4+$K12-$L$7)^2+$L$5^2)</f>
        <v>144.27751037497146</v>
      </c>
      <c r="O12" s="1">
        <f t="shared" ref="O12:O36" si="10">SQRT(($L$4-$K12+$L$7)^2+$L$5^2)</f>
        <v>138.62178760930766</v>
      </c>
      <c r="P12" s="10">
        <f>((L12-M12)^2-(N12-O12)^2)*PI()^2/4</f>
        <v>98.567739278134781</v>
      </c>
      <c r="Q12" s="13">
        <f>4*PI()*K12*$L$7</f>
        <v>62.831853071795862</v>
      </c>
      <c r="R12" s="6">
        <f>$Q$6*P12/Q12*1000000</f>
        <v>15894.804186656969</v>
      </c>
    </row>
    <row r="13" spans="2:18">
      <c r="B13" s="9">
        <v>10</v>
      </c>
      <c r="C13" s="1">
        <f t="shared" si="0"/>
        <v>117.13667231059623</v>
      </c>
      <c r="D13" s="1">
        <f t="shared" si="1"/>
        <v>107.33592129385204</v>
      </c>
      <c r="E13" s="1">
        <f t="shared" si="2"/>
        <v>116.1077086157504</v>
      </c>
      <c r="F13" s="1">
        <f t="shared" si="3"/>
        <v>108.07867504739313</v>
      </c>
      <c r="G13" s="10">
        <f t="shared" si="4"/>
        <v>77.943573384205422</v>
      </c>
      <c r="H13" s="13">
        <f t="shared" si="5"/>
        <v>125.66370614359172</v>
      </c>
      <c r="I13" s="6">
        <f>$H$6*G13/H13*1000000</f>
        <v>25137.998408473126</v>
      </c>
      <c r="K13" s="9">
        <f t="shared" si="6"/>
        <v>10</v>
      </c>
      <c r="L13" s="1">
        <f t="shared" si="7"/>
        <v>149.40214188558343</v>
      </c>
      <c r="M13" s="1">
        <f t="shared" si="8"/>
        <v>133.86933928274988</v>
      </c>
      <c r="N13" s="1">
        <f t="shared" si="9"/>
        <v>147.92227688891217</v>
      </c>
      <c r="O13" s="1">
        <f t="shared" si="10"/>
        <v>135.20724832641184</v>
      </c>
      <c r="P13" s="10">
        <f t="shared" ref="P13:P36" si="11">((L13-M13)^2-(N13-O13)^2)*PI()^2/4</f>
        <v>196.39527118624707</v>
      </c>
      <c r="Q13" s="13">
        <f t="shared" ref="Q13:Q36" si="12">4*PI()*K13*$L$7</f>
        <v>125.66370614359172</v>
      </c>
      <c r="R13" s="6">
        <f t="shared" ref="R13:R36" si="13">$Q$6*P13/Q13*1000000</f>
        <v>15835.122127952</v>
      </c>
    </row>
    <row r="14" spans="2:18">
      <c r="B14" s="9">
        <v>15</v>
      </c>
      <c r="C14" s="1">
        <f t="shared" si="0"/>
        <v>119.81652640600127</v>
      </c>
      <c r="D14" s="1">
        <f t="shared" si="1"/>
        <v>105.62196741208714</v>
      </c>
      <c r="E14" s="1">
        <f t="shared" si="2"/>
        <v>118.72657663724664</v>
      </c>
      <c r="F14" s="1">
        <f t="shared" si="3"/>
        <v>106.28264204469139</v>
      </c>
      <c r="G14" s="10">
        <f t="shared" si="4"/>
        <v>115.0647752313389</v>
      </c>
      <c r="H14" s="13">
        <f>4*PI()*B14*$C$7</f>
        <v>188.49555921538757</v>
      </c>
      <c r="I14" s="6">
        <f t="shared" ref="I13:I36" si="14">$H$6*G14/H14*1000000</f>
        <v>24740.103736145913</v>
      </c>
      <c r="K14" s="9">
        <f t="shared" si="6"/>
        <v>15</v>
      </c>
      <c r="L14" s="1">
        <f t="shared" si="7"/>
        <v>153.15351775261317</v>
      </c>
      <c r="M14" s="1">
        <f t="shared" si="8"/>
        <v>130.59862173851607</v>
      </c>
      <c r="N14" s="1">
        <f t="shared" si="9"/>
        <v>151.6443206981389</v>
      </c>
      <c r="O14" s="1">
        <f t="shared" si="10"/>
        <v>131.89389675038038</v>
      </c>
      <c r="P14" s="10">
        <f t="shared" si="11"/>
        <v>292.7425534954063</v>
      </c>
      <c r="Q14" s="13">
        <f t="shared" si="12"/>
        <v>188.49555921538757</v>
      </c>
      <c r="R14" s="6">
        <f t="shared" si="13"/>
        <v>15735.6609068664</v>
      </c>
    </row>
    <row r="15" spans="2:18">
      <c r="B15" s="9">
        <v>20</v>
      </c>
      <c r="C15" s="1">
        <f t="shared" si="0"/>
        <v>122.64175471673585</v>
      </c>
      <c r="D15" s="1">
        <f t="shared" si="1"/>
        <v>104.12012293500234</v>
      </c>
      <c r="E15" s="1">
        <f t="shared" si="2"/>
        <v>121.49485585818027</v>
      </c>
      <c r="F15" s="1">
        <f t="shared" si="3"/>
        <v>104.69479452198185</v>
      </c>
      <c r="G15" s="10">
        <f t="shared" si="4"/>
        <v>150.03965797701662</v>
      </c>
      <c r="H15" s="13">
        <f t="shared" si="5"/>
        <v>251.32741228718345</v>
      </c>
      <c r="I15" s="6">
        <f t="shared" si="14"/>
        <v>24195.045977956132</v>
      </c>
      <c r="K15" s="9">
        <f t="shared" si="6"/>
        <v>20</v>
      </c>
      <c r="L15" s="1">
        <f t="shared" si="7"/>
        <v>156.97452022541748</v>
      </c>
      <c r="M15" s="1">
        <f t="shared" si="8"/>
        <v>127.4401820463232</v>
      </c>
      <c r="N15" s="1">
        <f t="shared" si="9"/>
        <v>155.43809056984713</v>
      </c>
      <c r="O15" s="1">
        <f t="shared" si="10"/>
        <v>128.68954891520912</v>
      </c>
      <c r="P15" s="10">
        <f t="shared" si="11"/>
        <v>386.87035965913196</v>
      </c>
      <c r="Q15" s="13">
        <f t="shared" si="12"/>
        <v>251.32741228718345</v>
      </c>
      <c r="R15" s="6">
        <f t="shared" si="13"/>
        <v>15596.453407163457</v>
      </c>
    </row>
    <row r="16" spans="2:18">
      <c r="B16" s="9">
        <v>25</v>
      </c>
      <c r="C16" s="1">
        <f t="shared" si="0"/>
        <v>125.60254774486066</v>
      </c>
      <c r="D16" s="1">
        <f t="shared" si="1"/>
        <v>102.83968105745953</v>
      </c>
      <c r="E16" s="1">
        <f t="shared" si="2"/>
        <v>124.40257232067189</v>
      </c>
      <c r="F16" s="1">
        <f t="shared" si="3"/>
        <v>103.32473082471591</v>
      </c>
      <c r="G16" s="10">
        <f t="shared" si="4"/>
        <v>182.2735755844547</v>
      </c>
      <c r="H16" s="13">
        <f t="shared" si="5"/>
        <v>314.15926535897933</v>
      </c>
      <c r="I16" s="6">
        <f t="shared" si="14"/>
        <v>23514.409996897724</v>
      </c>
      <c r="K16" s="9">
        <f t="shared" si="6"/>
        <v>25</v>
      </c>
      <c r="L16" s="1">
        <f t="shared" si="7"/>
        <v>160.86018774078315</v>
      </c>
      <c r="M16" s="1">
        <f t="shared" si="8"/>
        <v>124.40257232067189</v>
      </c>
      <c r="N16" s="1">
        <f t="shared" si="9"/>
        <v>159.29846201391902</v>
      </c>
      <c r="O16" s="1">
        <f t="shared" si="10"/>
        <v>125.60254774486066</v>
      </c>
      <c r="P16" s="10">
        <f t="shared" si="11"/>
        <v>478.04189787427094</v>
      </c>
      <c r="Q16" s="13">
        <f t="shared" si="12"/>
        <v>314.15926535897933</v>
      </c>
      <c r="R16" s="6">
        <f t="shared" si="13"/>
        <v>15417.584729804081</v>
      </c>
    </row>
    <row r="17" spans="2:18">
      <c r="B17" s="9">
        <v>30</v>
      </c>
      <c r="C17" s="1">
        <f t="shared" si="0"/>
        <v>128.68954891520912</v>
      </c>
      <c r="D17" s="1">
        <f t="shared" si="1"/>
        <v>101.78899744078434</v>
      </c>
      <c r="E17" s="1">
        <f t="shared" si="2"/>
        <v>127.4401820463232</v>
      </c>
      <c r="F17" s="1">
        <f t="shared" si="3"/>
        <v>102.18121158021175</v>
      </c>
      <c r="G17" s="10">
        <f t="shared" si="4"/>
        <v>211.26895073230233</v>
      </c>
      <c r="H17" s="13">
        <f t="shared" si="5"/>
        <v>376.99111843077515</v>
      </c>
      <c r="I17" s="6">
        <f t="shared" si="14"/>
        <v>22712.492797362585</v>
      </c>
      <c r="K17" s="9">
        <f t="shared" si="6"/>
        <v>30</v>
      </c>
      <c r="L17" s="1">
        <f t="shared" si="7"/>
        <v>164.80594649465777</v>
      </c>
      <c r="M17" s="1">
        <f t="shared" si="8"/>
        <v>121.49485585818027</v>
      </c>
      <c r="N17" s="1">
        <f t="shared" si="9"/>
        <v>163.22070947033652</v>
      </c>
      <c r="O17" s="1">
        <f t="shared" si="10"/>
        <v>122.64175471673585</v>
      </c>
      <c r="P17" s="10">
        <f t="shared" si="11"/>
        <v>565.52587274213954</v>
      </c>
      <c r="Q17" s="13">
        <f t="shared" si="12"/>
        <v>376.99111843077515</v>
      </c>
      <c r="R17" s="6">
        <f t="shared" si="13"/>
        <v>15199.23096467359</v>
      </c>
    </row>
    <row r="18" spans="2:18">
      <c r="B18" s="9">
        <v>35</v>
      </c>
      <c r="C18" s="1">
        <f t="shared" si="0"/>
        <v>131.89389675038038</v>
      </c>
      <c r="D18" s="1">
        <f t="shared" si="1"/>
        <v>100.9752444909147</v>
      </c>
      <c r="E18" s="1">
        <f t="shared" si="2"/>
        <v>130.59862173851607</v>
      </c>
      <c r="F18" s="1">
        <f t="shared" si="3"/>
        <v>101.27191120937731</v>
      </c>
      <c r="G18" s="10">
        <f t="shared" si="4"/>
        <v>236.64130153772652</v>
      </c>
      <c r="H18" s="13">
        <f t="shared" si="5"/>
        <v>439.82297150257102</v>
      </c>
      <c r="I18" s="6">
        <f t="shared" si="14"/>
        <v>21805.843099603229</v>
      </c>
      <c r="K18" s="9">
        <f t="shared" si="6"/>
        <v>35</v>
      </c>
      <c r="L18" s="1">
        <f t="shared" si="7"/>
        <v>168.80758276807353</v>
      </c>
      <c r="M18" s="1">
        <f t="shared" si="8"/>
        <v>118.72657663724664</v>
      </c>
      <c r="N18" s="1">
        <f t="shared" si="9"/>
        <v>167.20047846821492</v>
      </c>
      <c r="O18" s="1">
        <f t="shared" si="10"/>
        <v>119.81652640600127</v>
      </c>
      <c r="P18" s="10">
        <f t="shared" si="11"/>
        <v>648.60143898851481</v>
      </c>
      <c r="Q18" s="13">
        <f t="shared" si="12"/>
        <v>439.82297150257102</v>
      </c>
      <c r="R18" s="6">
        <f t="shared" si="13"/>
        <v>14941.708316400591</v>
      </c>
    </row>
    <row r="19" spans="2:18">
      <c r="B19" s="9">
        <v>40</v>
      </c>
      <c r="C19" s="1">
        <f t="shared" si="0"/>
        <v>135.20724832641184</v>
      </c>
      <c r="D19" s="1">
        <f t="shared" si="1"/>
        <v>100.40418317978589</v>
      </c>
      <c r="E19" s="1">
        <f t="shared" si="2"/>
        <v>133.86933928274988</v>
      </c>
      <c r="F19" s="1">
        <f t="shared" si="3"/>
        <v>100.60318086422517</v>
      </c>
      <c r="G19" s="10">
        <f t="shared" si="4"/>
        <v>258.12975113674366</v>
      </c>
      <c r="H19" s="13">
        <f t="shared" si="5"/>
        <v>502.6548245743669</v>
      </c>
      <c r="I19" s="6">
        <f t="shared" si="14"/>
        <v>20812.701392549759</v>
      </c>
      <c r="K19" s="9">
        <f t="shared" si="6"/>
        <v>40</v>
      </c>
      <c r="L19" s="1">
        <f t="shared" si="7"/>
        <v>172.86121600868137</v>
      </c>
      <c r="M19" s="1">
        <f t="shared" si="8"/>
        <v>116.1077086157504</v>
      </c>
      <c r="N19" s="1">
        <f t="shared" si="9"/>
        <v>171.2337583538947</v>
      </c>
      <c r="O19" s="1">
        <f t="shared" si="10"/>
        <v>117.13667231059623</v>
      </c>
      <c r="P19" s="10">
        <f t="shared" si="11"/>
        <v>726.56544376468116</v>
      </c>
      <c r="Q19" s="13">
        <f t="shared" si="12"/>
        <v>502.6548245743669</v>
      </c>
      <c r="R19" s="6">
        <f t="shared" si="13"/>
        <v>14645.531517218426</v>
      </c>
    </row>
    <row r="20" spans="2:18">
      <c r="B20" s="9">
        <v>45</v>
      </c>
      <c r="C20" s="1">
        <f t="shared" si="0"/>
        <v>138.62178760930766</v>
      </c>
      <c r="D20" s="1">
        <f t="shared" si="1"/>
        <v>100.07996802557443</v>
      </c>
      <c r="E20" s="1">
        <f t="shared" si="2"/>
        <v>137.2443077143821</v>
      </c>
      <c r="F20" s="1">
        <f t="shared" si="3"/>
        <v>100.17983829094555</v>
      </c>
      <c r="G20" s="10">
        <f t="shared" si="4"/>
        <v>275.60120985772318</v>
      </c>
      <c r="H20" s="13">
        <f t="shared" si="5"/>
        <v>565.48667764616278</v>
      </c>
      <c r="I20" s="6">
        <f t="shared" si="14"/>
        <v>19752.359799017329</v>
      </c>
      <c r="K20" s="9">
        <f t="shared" si="6"/>
        <v>45</v>
      </c>
      <c r="L20" s="1">
        <f t="shared" si="7"/>
        <v>176.96327302578916</v>
      </c>
      <c r="M20" s="1">
        <f t="shared" si="8"/>
        <v>113.64858116140297</v>
      </c>
      <c r="N20" s="1">
        <f t="shared" si="9"/>
        <v>175.31685600648902</v>
      </c>
      <c r="O20" s="1">
        <f t="shared" si="10"/>
        <v>114.61239025515522</v>
      </c>
      <c r="P20" s="10">
        <f t="shared" si="11"/>
        <v>798.74225727078078</v>
      </c>
      <c r="Q20" s="13">
        <f t="shared" si="12"/>
        <v>565.48667764616278</v>
      </c>
      <c r="R20" s="6">
        <f t="shared" si="13"/>
        <v>14311.479674233375</v>
      </c>
    </row>
    <row r="21" spans="2:18">
      <c r="B21" s="9">
        <v>50</v>
      </c>
      <c r="C21" s="1">
        <f t="shared" si="0"/>
        <v>142.13022197970423</v>
      </c>
      <c r="D21" s="1">
        <f t="shared" si="1"/>
        <v>100.00499987500625</v>
      </c>
      <c r="E21" s="1">
        <f t="shared" si="2"/>
        <v>140.71602609511115</v>
      </c>
      <c r="F21" s="1">
        <f t="shared" si="3"/>
        <v>100.00499987500625</v>
      </c>
      <c r="G21" s="10">
        <f t="shared" si="4"/>
        <v>289.04785076730099</v>
      </c>
      <c r="H21" s="13">
        <f t="shared" si="5"/>
        <v>628.31853071795865</v>
      </c>
      <c r="I21" s="6">
        <f t="shared" si="14"/>
        <v>18644.473423727828</v>
      </c>
      <c r="K21" s="9">
        <f t="shared" si="6"/>
        <v>50</v>
      </c>
      <c r="L21" s="1">
        <f t="shared" si="7"/>
        <v>181.11046352985792</v>
      </c>
      <c r="M21" s="1">
        <f t="shared" si="8"/>
        <v>111.35977729862789</v>
      </c>
      <c r="N21" s="1">
        <f t="shared" si="9"/>
        <v>179.44637081869334</v>
      </c>
      <c r="O21" s="1">
        <f t="shared" si="10"/>
        <v>112.25417586887359</v>
      </c>
      <c r="P21" s="10">
        <f t="shared" si="11"/>
        <v>864.49633471937659</v>
      </c>
      <c r="Q21" s="13">
        <f t="shared" si="12"/>
        <v>628.31853071795865</v>
      </c>
      <c r="R21" s="6">
        <f t="shared" si="13"/>
        <v>13940.666653288361</v>
      </c>
    </row>
    <row r="22" spans="2:18">
      <c r="B22" s="9">
        <v>55</v>
      </c>
      <c r="C22" s="1">
        <f t="shared" si="0"/>
        <v>145.72576985557495</v>
      </c>
      <c r="D22" s="1">
        <f t="shared" si="1"/>
        <v>100.17983829094555</v>
      </c>
      <c r="E22" s="1">
        <f t="shared" si="2"/>
        <v>144.27751037497146</v>
      </c>
      <c r="F22" s="1">
        <f t="shared" si="3"/>
        <v>100.07996802557443</v>
      </c>
      <c r="G22" s="10">
        <f t="shared" si="4"/>
        <v>298.57806633586495</v>
      </c>
      <c r="H22" s="13">
        <f t="shared" si="5"/>
        <v>691.15038378975453</v>
      </c>
      <c r="I22" s="6">
        <f t="shared" si="14"/>
        <v>17508.365068053216</v>
      </c>
      <c r="K22" s="9">
        <f t="shared" si="6"/>
        <v>55</v>
      </c>
      <c r="L22" s="1">
        <f t="shared" si="7"/>
        <v>185.29975715040752</v>
      </c>
      <c r="M22" s="1">
        <f t="shared" si="8"/>
        <v>109.2520022699813</v>
      </c>
      <c r="N22" s="1">
        <f t="shared" si="9"/>
        <v>183.61917111238685</v>
      </c>
      <c r="O22" s="1">
        <f t="shared" si="10"/>
        <v>110.07270324653611</v>
      </c>
      <c r="P22" s="10">
        <f t="shared" si="11"/>
        <v>923.24742309469923</v>
      </c>
      <c r="Q22" s="13">
        <f t="shared" si="12"/>
        <v>691.15038378975453</v>
      </c>
      <c r="R22" s="6">
        <f t="shared" si="13"/>
        <v>13534.611843773358</v>
      </c>
    </row>
    <row r="23" spans="2:18">
      <c r="B23" s="9">
        <v>60</v>
      </c>
      <c r="C23" s="1">
        <f t="shared" si="0"/>
        <v>149.40214188558343</v>
      </c>
      <c r="D23" s="1">
        <f t="shared" si="1"/>
        <v>100.60318086422517</v>
      </c>
      <c r="E23" s="1">
        <f t="shared" si="2"/>
        <v>147.92227688891217</v>
      </c>
      <c r="F23" s="1">
        <f t="shared" si="3"/>
        <v>100.40418317978589</v>
      </c>
      <c r="G23" s="10">
        <f t="shared" si="4"/>
        <v>304.40171191206474</v>
      </c>
      <c r="H23" s="13">
        <f t="shared" si="5"/>
        <v>753.98223686155029</v>
      </c>
      <c r="I23" s="6">
        <f t="shared" si="14"/>
        <v>16362.37048876138</v>
      </c>
      <c r="K23" s="9">
        <f t="shared" si="6"/>
        <v>60</v>
      </c>
      <c r="L23" s="1">
        <f t="shared" si="7"/>
        <v>189.52836199366047</v>
      </c>
      <c r="M23" s="1">
        <f t="shared" si="8"/>
        <v>107.33592129385204</v>
      </c>
      <c r="N23" s="1">
        <f t="shared" si="9"/>
        <v>187.83237207680682</v>
      </c>
      <c r="O23" s="1">
        <f t="shared" si="10"/>
        <v>108.07867504739313</v>
      </c>
      <c r="P23" s="10">
        <f t="shared" si="11"/>
        <v>974.48801951960593</v>
      </c>
      <c r="Q23" s="13">
        <f t="shared" si="12"/>
        <v>753.98223686155029</v>
      </c>
      <c r="R23" s="6">
        <f t="shared" si="13"/>
        <v>13095.305798448731</v>
      </c>
    </row>
    <row r="24" spans="2:18">
      <c r="B24" s="9">
        <v>65</v>
      </c>
      <c r="C24" s="1">
        <f t="shared" si="0"/>
        <v>153.15351775261317</v>
      </c>
      <c r="D24" s="1">
        <f t="shared" si="1"/>
        <v>101.27191120937731</v>
      </c>
      <c r="E24" s="1">
        <f t="shared" si="2"/>
        <v>151.6443206981389</v>
      </c>
      <c r="F24" s="1">
        <f t="shared" si="3"/>
        <v>100.9752444909147</v>
      </c>
      <c r="G24" s="10">
        <f t="shared" si="4"/>
        <v>306.81099781803874</v>
      </c>
      <c r="H24" s="13">
        <f t="shared" si="5"/>
        <v>816.81408993334617</v>
      </c>
      <c r="I24" s="6">
        <f t="shared" si="14"/>
        <v>15223.269939404263</v>
      </c>
      <c r="K24" s="9">
        <f t="shared" si="6"/>
        <v>65</v>
      </c>
      <c r="L24" s="1">
        <f t="shared" si="7"/>
        <v>193.79370474811611</v>
      </c>
      <c r="M24" s="1">
        <f t="shared" si="8"/>
        <v>105.62196741208714</v>
      </c>
      <c r="N24" s="1">
        <f t="shared" si="9"/>
        <v>192.08331525668751</v>
      </c>
      <c r="O24" s="1">
        <f t="shared" si="10"/>
        <v>106.28264204469139</v>
      </c>
      <c r="P24" s="10">
        <f t="shared" si="11"/>
        <v>1017.8023153530588</v>
      </c>
      <c r="Q24" s="13">
        <f t="shared" si="12"/>
        <v>816.81408993334617</v>
      </c>
      <c r="R24" s="6">
        <f t="shared" si="13"/>
        <v>12625.264007615133</v>
      </c>
    </row>
    <row r="25" spans="2:18">
      <c r="B25" s="9">
        <v>70</v>
      </c>
      <c r="C25" s="1">
        <f t="shared" si="0"/>
        <v>156.97452022541748</v>
      </c>
      <c r="D25" s="1">
        <f t="shared" si="1"/>
        <v>102.18121158021175</v>
      </c>
      <c r="E25" s="1">
        <f t="shared" si="2"/>
        <v>155.43809056984713</v>
      </c>
      <c r="F25" s="1">
        <f t="shared" si="3"/>
        <v>101.78899744078434</v>
      </c>
      <c r="G25" s="10">
        <f t="shared" si="4"/>
        <v>306.15877711202518</v>
      </c>
      <c r="H25" s="13">
        <f t="shared" si="5"/>
        <v>879.64594300514204</v>
      </c>
      <c r="I25" s="6">
        <f t="shared" si="14"/>
        <v>14105.843345792469</v>
      </c>
      <c r="K25" s="9">
        <f t="shared" si="6"/>
        <v>70</v>
      </c>
      <c r="L25" s="1">
        <f t="shared" si="7"/>
        <v>198.09341230843594</v>
      </c>
      <c r="M25" s="1">
        <f t="shared" si="8"/>
        <v>104.12012293500234</v>
      </c>
      <c r="N25" s="1">
        <f t="shared" si="9"/>
        <v>196.3695495742657</v>
      </c>
      <c r="O25" s="1">
        <f t="shared" si="10"/>
        <v>104.69479452198185</v>
      </c>
      <c r="P25" s="10">
        <f t="shared" si="11"/>
        <v>1052.8854540259656</v>
      </c>
      <c r="Q25" s="13">
        <f t="shared" si="12"/>
        <v>879.64594300514204</v>
      </c>
      <c r="R25" s="6">
        <f t="shared" si="13"/>
        <v>12127.561240976182</v>
      </c>
    </row>
    <row r="26" spans="2:18">
      <c r="B26" s="9">
        <v>75</v>
      </c>
      <c r="C26" s="1">
        <f t="shared" si="0"/>
        <v>160.86018774078315</v>
      </c>
      <c r="D26" s="1">
        <f t="shared" si="1"/>
        <v>103.32473082471591</v>
      </c>
      <c r="E26" s="1">
        <f t="shared" si="2"/>
        <v>159.29846201391902</v>
      </c>
      <c r="F26" s="1">
        <f t="shared" si="3"/>
        <v>102.83968105745953</v>
      </c>
      <c r="G26" s="10">
        <f t="shared" si="4"/>
        <v>302.83611738194753</v>
      </c>
      <c r="H26" s="13">
        <f t="shared" si="5"/>
        <v>942.47779607693792</v>
      </c>
      <c r="I26" s="6">
        <f t="shared" si="14"/>
        <v>13022.5726231471</v>
      </c>
      <c r="K26" s="9">
        <f t="shared" si="6"/>
        <v>75</v>
      </c>
      <c r="L26" s="1">
        <f t="shared" si="7"/>
        <v>202.42529486207991</v>
      </c>
      <c r="M26" s="1">
        <f t="shared" si="8"/>
        <v>102.83968105745953</v>
      </c>
      <c r="N26" s="1">
        <f t="shared" si="9"/>
        <v>200.68881383873889</v>
      </c>
      <c r="O26" s="1">
        <f t="shared" si="10"/>
        <v>103.32473082471591</v>
      </c>
      <c r="P26" s="10">
        <f t="shared" si="11"/>
        <v>1079.5615486143358</v>
      </c>
      <c r="Q26" s="13">
        <f t="shared" si="12"/>
        <v>942.47779607693792</v>
      </c>
      <c r="R26" s="6">
        <f t="shared" si="13"/>
        <v>11605.838819297807</v>
      </c>
    </row>
    <row r="27" spans="2:18">
      <c r="B27" s="9">
        <v>80</v>
      </c>
      <c r="C27" s="1">
        <f t="shared" si="0"/>
        <v>164.80594649465777</v>
      </c>
      <c r="D27" s="1">
        <f t="shared" si="1"/>
        <v>104.69479452198185</v>
      </c>
      <c r="E27" s="1">
        <f t="shared" si="2"/>
        <v>163.22070947033652</v>
      </c>
      <c r="F27" s="1">
        <f t="shared" si="3"/>
        <v>104.12012293500234</v>
      </c>
      <c r="G27" s="10">
        <f t="shared" si="4"/>
        <v>297.25092604247391</v>
      </c>
      <c r="H27" s="13">
        <f t="shared" si="5"/>
        <v>1005.3096491487338</v>
      </c>
      <c r="I27" s="6">
        <f t="shared" si="14"/>
        <v>11983.498095699104</v>
      </c>
      <c r="K27" s="9">
        <f t="shared" si="6"/>
        <v>80</v>
      </c>
      <c r="L27" s="1">
        <f t="shared" si="7"/>
        <v>206.78733036624851</v>
      </c>
      <c r="M27" s="1">
        <f t="shared" si="8"/>
        <v>101.78899744078434</v>
      </c>
      <c r="N27" s="1">
        <f t="shared" si="9"/>
        <v>205.03902067655318</v>
      </c>
      <c r="O27" s="1">
        <f t="shared" si="10"/>
        <v>102.18121158021175</v>
      </c>
      <c r="P27" s="10">
        <f t="shared" si="11"/>
        <v>1097.7986266863988</v>
      </c>
      <c r="Q27" s="13">
        <f t="shared" si="12"/>
        <v>1005.3096491487338</v>
      </c>
      <c r="R27" s="6">
        <f t="shared" si="13"/>
        <v>11064.278190404846</v>
      </c>
    </row>
    <row r="28" spans="2:18">
      <c r="B28" s="9">
        <v>85</v>
      </c>
      <c r="C28" s="1">
        <f t="shared" si="0"/>
        <v>168.80758276807353</v>
      </c>
      <c r="D28" s="1">
        <f t="shared" si="1"/>
        <v>106.28264204469139</v>
      </c>
      <c r="E28" s="1">
        <f t="shared" si="2"/>
        <v>167.20047846821492</v>
      </c>
      <c r="F28" s="1">
        <f t="shared" si="3"/>
        <v>105.62196741208714</v>
      </c>
      <c r="G28" s="10">
        <f t="shared" si="4"/>
        <v>289.80906151722104</v>
      </c>
      <c r="H28" s="13">
        <f t="shared" si="5"/>
        <v>1068.1415022205297</v>
      </c>
      <c r="I28" s="6">
        <f t="shared" si="14"/>
        <v>10996.219913618686</v>
      </c>
      <c r="K28" s="9">
        <f t="shared" si="6"/>
        <v>85</v>
      </c>
      <c r="L28" s="1">
        <f t="shared" si="7"/>
        <v>211.17765033260503</v>
      </c>
      <c r="M28" s="1">
        <f t="shared" si="8"/>
        <v>100.9752444909147</v>
      </c>
      <c r="N28" s="1">
        <f t="shared" si="9"/>
        <v>209.41824180333478</v>
      </c>
      <c r="O28" s="1">
        <f t="shared" si="10"/>
        <v>101.27191120937731</v>
      </c>
      <c r="P28" s="10">
        <f t="shared" si="11"/>
        <v>1107.7185841606317</v>
      </c>
      <c r="Q28" s="13">
        <f t="shared" si="12"/>
        <v>1068.1415022205297</v>
      </c>
      <c r="R28" s="6">
        <f t="shared" si="13"/>
        <v>10507.536488044589</v>
      </c>
    </row>
    <row r="29" spans="2:18">
      <c r="B29" s="9">
        <v>90</v>
      </c>
      <c r="C29" s="1">
        <f t="shared" si="0"/>
        <v>172.86121600868137</v>
      </c>
      <c r="D29" s="1">
        <f t="shared" si="1"/>
        <v>108.07867504739313</v>
      </c>
      <c r="E29" s="1">
        <f t="shared" si="2"/>
        <v>171.2337583538947</v>
      </c>
      <c r="F29" s="1">
        <f t="shared" si="3"/>
        <v>107.33592129385204</v>
      </c>
      <c r="G29" s="10">
        <f t="shared" si="4"/>
        <v>280.89889092466183</v>
      </c>
      <c r="H29" s="13">
        <f t="shared" si="5"/>
        <v>1130.9733552923256</v>
      </c>
      <c r="I29" s="6">
        <f t="shared" si="14"/>
        <v>10066.022503226977</v>
      </c>
      <c r="K29" s="9">
        <f t="shared" si="6"/>
        <v>90</v>
      </c>
      <c r="L29" s="1">
        <f t="shared" si="7"/>
        <v>215.59452683219953</v>
      </c>
      <c r="M29" s="1">
        <f t="shared" si="8"/>
        <v>100.40418317978589</v>
      </c>
      <c r="N29" s="1">
        <f t="shared" si="9"/>
        <v>213.82469455140114</v>
      </c>
      <c r="O29" s="1">
        <f t="shared" si="10"/>
        <v>100.60318086422517</v>
      </c>
      <c r="P29" s="10">
        <f t="shared" si="11"/>
        <v>1109.6004137032842</v>
      </c>
      <c r="Q29" s="13">
        <f t="shared" si="12"/>
        <v>1130.9733552923256</v>
      </c>
      <c r="R29" s="6">
        <f t="shared" si="13"/>
        <v>9940.6433193455196</v>
      </c>
    </row>
    <row r="30" spans="2:18">
      <c r="B30" s="9">
        <v>95</v>
      </c>
      <c r="C30" s="1">
        <f t="shared" si="0"/>
        <v>176.96327302578916</v>
      </c>
      <c r="D30" s="1">
        <f t="shared" si="1"/>
        <v>110.07270324653611</v>
      </c>
      <c r="E30" s="1">
        <f t="shared" si="2"/>
        <v>175.31685600648902</v>
      </c>
      <c r="F30" s="1">
        <f t="shared" si="3"/>
        <v>109.2520022699813</v>
      </c>
      <c r="G30" s="10">
        <f t="shared" si="4"/>
        <v>270.87974651603656</v>
      </c>
      <c r="H30" s="13">
        <f t="shared" si="5"/>
        <v>1193.8052083641214</v>
      </c>
      <c r="I30" s="6">
        <f t="shared" si="14"/>
        <v>9196.0920758087395</v>
      </c>
      <c r="K30" s="9">
        <f t="shared" si="6"/>
        <v>95</v>
      </c>
      <c r="L30" s="1">
        <f t="shared" si="7"/>
        <v>220.03636063160107</v>
      </c>
      <c r="M30" s="1">
        <f t="shared" si="8"/>
        <v>100.07996802557443</v>
      </c>
      <c r="N30" s="1">
        <f t="shared" si="9"/>
        <v>218.25672956406177</v>
      </c>
      <c r="O30" s="1">
        <f t="shared" si="10"/>
        <v>100.17983829094555</v>
      </c>
      <c r="P30" s="10">
        <f t="shared" si="11"/>
        <v>1103.8754637607474</v>
      </c>
      <c r="Q30" s="13">
        <f t="shared" si="12"/>
        <v>1193.8052083641214</v>
      </c>
      <c r="R30" s="6">
        <f t="shared" si="13"/>
        <v>9368.8625077483703</v>
      </c>
    </row>
    <row r="31" spans="2:18">
      <c r="B31" s="9">
        <v>100</v>
      </c>
      <c r="C31" s="1">
        <f t="shared" si="0"/>
        <v>181.11046352985792</v>
      </c>
      <c r="D31" s="1">
        <f t="shared" si="1"/>
        <v>112.25417586887359</v>
      </c>
      <c r="E31" s="1">
        <f t="shared" si="2"/>
        <v>179.44637081869334</v>
      </c>
      <c r="F31" s="1">
        <f t="shared" si="3"/>
        <v>111.35977729862789</v>
      </c>
      <c r="G31" s="10">
        <f t="shared" si="4"/>
        <v>260.07427444215631</v>
      </c>
      <c r="H31" s="13">
        <f t="shared" si="5"/>
        <v>1256.6370614359173</v>
      </c>
      <c r="I31" s="6">
        <f t="shared" si="14"/>
        <v>8387.7944173605792</v>
      </c>
      <c r="K31" s="9">
        <f t="shared" si="6"/>
        <v>100</v>
      </c>
      <c r="L31" s="1">
        <f t="shared" si="7"/>
        <v>224.50167037240502</v>
      </c>
      <c r="M31" s="1">
        <f t="shared" si="8"/>
        <v>100.00499987500625</v>
      </c>
      <c r="N31" s="1">
        <f t="shared" si="9"/>
        <v>222.71281956816046</v>
      </c>
      <c r="O31" s="1">
        <f t="shared" si="10"/>
        <v>100.00499987500625</v>
      </c>
      <c r="P31" s="10">
        <f t="shared" si="11"/>
        <v>1091.1142546736301</v>
      </c>
      <c r="Q31" s="13">
        <f t="shared" si="12"/>
        <v>1256.6370614359173</v>
      </c>
      <c r="R31" s="6">
        <f t="shared" si="13"/>
        <v>8797.5272387903442</v>
      </c>
    </row>
    <row r="32" spans="2:18">
      <c r="B32" s="9">
        <v>105</v>
      </c>
      <c r="C32" s="1">
        <f t="shared" si="0"/>
        <v>185.29975715040752</v>
      </c>
      <c r="D32" s="1">
        <f t="shared" si="1"/>
        <v>114.61239025515522</v>
      </c>
      <c r="E32" s="1">
        <f t="shared" si="2"/>
        <v>183.61917111238685</v>
      </c>
      <c r="F32" s="1">
        <f t="shared" si="3"/>
        <v>113.64858116140297</v>
      </c>
      <c r="G32" s="10">
        <f t="shared" si="4"/>
        <v>248.76431776394102</v>
      </c>
      <c r="H32" s="13">
        <f t="shared" si="5"/>
        <v>1319.4689145077132</v>
      </c>
      <c r="I32" s="6">
        <f t="shared" si="14"/>
        <v>7640.9818667763075</v>
      </c>
      <c r="K32" s="9">
        <f t="shared" si="6"/>
        <v>105</v>
      </c>
      <c r="L32" s="1">
        <f t="shared" si="7"/>
        <v>228.98908270919816</v>
      </c>
      <c r="M32" s="1">
        <f t="shared" si="8"/>
        <v>100.17983829094555</v>
      </c>
      <c r="N32" s="1">
        <f t="shared" si="9"/>
        <v>227.19154913860683</v>
      </c>
      <c r="O32" s="1">
        <f t="shared" si="10"/>
        <v>100.07996802557443</v>
      </c>
      <c r="P32" s="10">
        <f t="shared" si="11"/>
        <v>1072.005327335562</v>
      </c>
      <c r="Q32" s="13">
        <f t="shared" si="12"/>
        <v>1319.4689145077132</v>
      </c>
      <c r="R32" s="6">
        <f t="shared" si="13"/>
        <v>8231.8611255086125</v>
      </c>
    </row>
    <row r="33" spans="2:18">
      <c r="B33" s="9">
        <v>110</v>
      </c>
      <c r="C33" s="1">
        <f t="shared" si="0"/>
        <v>189.52836199366047</v>
      </c>
      <c r="D33" s="1">
        <f t="shared" si="1"/>
        <v>117.13667231059623</v>
      </c>
      <c r="E33" s="1">
        <f t="shared" si="2"/>
        <v>187.83237207680682</v>
      </c>
      <c r="F33" s="1">
        <f t="shared" si="3"/>
        <v>116.1077086157504</v>
      </c>
      <c r="G33" s="10">
        <f t="shared" si="4"/>
        <v>237.18975418458169</v>
      </c>
      <c r="H33" s="13">
        <f t="shared" si="5"/>
        <v>1382.3007675795091</v>
      </c>
      <c r="I33" s="6">
        <f t="shared" si="14"/>
        <v>6954.3032038965084</v>
      </c>
      <c r="K33" s="9">
        <f t="shared" si="6"/>
        <v>110</v>
      </c>
      <c r="L33" s="1">
        <f t="shared" si="7"/>
        <v>233.49732332512937</v>
      </c>
      <c r="M33" s="1">
        <f t="shared" si="8"/>
        <v>100.60318086422517</v>
      </c>
      <c r="N33" s="1">
        <f t="shared" si="9"/>
        <v>231.69160537231383</v>
      </c>
      <c r="O33" s="1">
        <f t="shared" si="10"/>
        <v>100.40418317978589</v>
      </c>
      <c r="P33" s="10">
        <f t="shared" si="11"/>
        <v>1047.3275656707324</v>
      </c>
      <c r="Q33" s="13">
        <f t="shared" si="12"/>
        <v>1382.3007675795091</v>
      </c>
      <c r="R33" s="6">
        <f t="shared" si="13"/>
        <v>7676.800237970142</v>
      </c>
    </row>
    <row r="34" spans="2:18">
      <c r="B34" s="9">
        <v>115</v>
      </c>
      <c r="C34" s="1">
        <f t="shared" si="0"/>
        <v>193.79370474811611</v>
      </c>
      <c r="D34" s="1">
        <f t="shared" si="1"/>
        <v>119.81652640600127</v>
      </c>
      <c r="E34" s="1">
        <f t="shared" si="2"/>
        <v>192.08331525668751</v>
      </c>
      <c r="F34" s="1">
        <f t="shared" si="3"/>
        <v>118.72657663724664</v>
      </c>
      <c r="G34" s="10">
        <f t="shared" si="4"/>
        <v>225.54961187281941</v>
      </c>
      <c r="H34" s="13">
        <f t="shared" si="5"/>
        <v>1445.1326206513049</v>
      </c>
      <c r="I34" s="6">
        <f t="shared" si="14"/>
        <v>6325.4965858356663</v>
      </c>
      <c r="K34" s="9">
        <f t="shared" si="6"/>
        <v>115</v>
      </c>
      <c r="L34" s="1">
        <f t="shared" si="7"/>
        <v>238.02520874898943</v>
      </c>
      <c r="M34" s="1">
        <f t="shared" si="8"/>
        <v>101.27191120937731</v>
      </c>
      <c r="N34" s="1">
        <f t="shared" si="9"/>
        <v>236.21176939348302</v>
      </c>
      <c r="O34" s="1">
        <f t="shared" si="10"/>
        <v>100.9752444909147</v>
      </c>
      <c r="P34" s="10">
        <f t="shared" si="11"/>
        <v>1017.9182314208504</v>
      </c>
      <c r="Q34" s="13">
        <f t="shared" si="12"/>
        <v>1445.1326206513049</v>
      </c>
      <c r="R34" s="6">
        <f t="shared" si="13"/>
        <v>7136.8314980111045</v>
      </c>
    </row>
    <row r="35" spans="2:18">
      <c r="B35" s="9">
        <v>120</v>
      </c>
      <c r="C35" s="1">
        <f t="shared" si="0"/>
        <v>198.09341230843594</v>
      </c>
      <c r="D35" s="1">
        <f t="shared" si="1"/>
        <v>122.64175471673585</v>
      </c>
      <c r="E35" s="1">
        <f t="shared" si="2"/>
        <v>196.3695495742657</v>
      </c>
      <c r="F35" s="1">
        <f t="shared" si="3"/>
        <v>121.49485585818027</v>
      </c>
      <c r="G35" s="10">
        <f t="shared" si="4"/>
        <v>214.00478937286599</v>
      </c>
      <c r="H35" s="13">
        <f t="shared" si="5"/>
        <v>1507.9644737231006</v>
      </c>
      <c r="I35" s="6">
        <f t="shared" si="14"/>
        <v>5751.6523611071598</v>
      </c>
      <c r="K35" s="9">
        <f t="shared" si="6"/>
        <v>120</v>
      </c>
      <c r="L35" s="1">
        <f t="shared" si="7"/>
        <v>242.57163890281981</v>
      </c>
      <c r="M35" s="1">
        <f t="shared" si="8"/>
        <v>102.18121158021175</v>
      </c>
      <c r="N35" s="1">
        <f t="shared" si="9"/>
        <v>240.75090861718465</v>
      </c>
      <c r="O35" s="1">
        <f t="shared" si="10"/>
        <v>101.78899744078434</v>
      </c>
      <c r="P35" s="10">
        <f t="shared" si="11"/>
        <v>984.63942011229324</v>
      </c>
      <c r="Q35" s="13">
        <f t="shared" si="12"/>
        <v>1507.9644737231006</v>
      </c>
      <c r="R35" s="6">
        <f t="shared" si="13"/>
        <v>6615.8608670910853</v>
      </c>
    </row>
    <row r="36" spans="2:18">
      <c r="B36" s="9">
        <v>125</v>
      </c>
      <c r="C36" s="1">
        <f t="shared" si="0"/>
        <v>202.42529486207991</v>
      </c>
      <c r="D36" s="1">
        <f t="shared" si="1"/>
        <v>125.60254774486066</v>
      </c>
      <c r="E36" s="1">
        <f t="shared" si="2"/>
        <v>200.68881383873889</v>
      </c>
      <c r="F36" s="1">
        <f t="shared" si="3"/>
        <v>124.40257232067189</v>
      </c>
      <c r="G36" s="10">
        <f t="shared" si="4"/>
        <v>202.68177574132932</v>
      </c>
      <c r="H36" s="13">
        <f t="shared" si="5"/>
        <v>1570.7963267948965</v>
      </c>
      <c r="I36" s="6">
        <f t="shared" si="14"/>
        <v>5229.4386154428003</v>
      </c>
      <c r="K36" s="9">
        <f t="shared" si="6"/>
        <v>125</v>
      </c>
      <c r="L36" s="1">
        <f t="shared" si="7"/>
        <v>247.13559031430501</v>
      </c>
      <c r="M36" s="1">
        <f t="shared" si="8"/>
        <v>103.32473082471591</v>
      </c>
      <c r="N36" s="1">
        <f t="shared" si="9"/>
        <v>245.30796970339142</v>
      </c>
      <c r="O36" s="1">
        <f t="shared" si="10"/>
        <v>102.83968105745953</v>
      </c>
      <c r="P36" s="10">
        <f t="shared" si="11"/>
        <v>948.34570525380127</v>
      </c>
      <c r="Q36" s="13">
        <f t="shared" si="12"/>
        <v>1570.7963267948965</v>
      </c>
      <c r="R36" s="6">
        <f t="shared" si="13"/>
        <v>6117.1208335139663</v>
      </c>
    </row>
    <row r="37" spans="2:18">
      <c r="B37" s="9"/>
      <c r="C37" s="9"/>
      <c r="D37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BB3F-77D7-435A-B36B-3E2E32D96E69}">
  <sheetPr codeName="Tabelle3"/>
  <dimension ref="B2:N159"/>
  <sheetViews>
    <sheetView tabSelected="1" workbookViewId="0">
      <selection activeCell="I33" sqref="I33"/>
    </sheetView>
  </sheetViews>
  <sheetFormatPr baseColWidth="10" defaultRowHeight="14.25"/>
  <cols>
    <col min="5" max="5" width="11" style="2"/>
    <col min="6" max="6" width="5.25" style="2" customWidth="1"/>
  </cols>
  <sheetData>
    <row r="2" spans="2:14">
      <c r="B2" s="2" t="s">
        <v>18</v>
      </c>
      <c r="C2" s="3">
        <f>Diskring!C4</f>
        <v>50</v>
      </c>
      <c r="G2" s="3">
        <f>Diskring!L4</f>
        <v>100</v>
      </c>
      <c r="J2" s="2"/>
    </row>
    <row r="3" spans="2:14">
      <c r="B3" s="2" t="s">
        <v>1</v>
      </c>
      <c r="C3" s="3">
        <f>Diskring!C5</f>
        <v>100</v>
      </c>
      <c r="G3" s="3">
        <f>Diskring!L5</f>
        <v>100</v>
      </c>
      <c r="J3" s="2"/>
    </row>
    <row r="4" spans="2:14">
      <c r="B4" s="2" t="s">
        <v>2</v>
      </c>
      <c r="C4" s="3">
        <f>Diskring!C6</f>
        <v>1000</v>
      </c>
      <c r="G4" s="3">
        <f>Diskring!L6</f>
        <v>1000</v>
      </c>
      <c r="J4" s="2"/>
    </row>
    <row r="6" spans="2:14">
      <c r="C6" s="2" t="s">
        <v>22</v>
      </c>
      <c r="D6" s="2" t="s">
        <v>22</v>
      </c>
      <c r="G6" s="2" t="s">
        <v>22</v>
      </c>
      <c r="H6" s="2" t="s">
        <v>22</v>
      </c>
      <c r="I6" s="2"/>
    </row>
    <row r="7" spans="2:14">
      <c r="C7" s="2" t="s">
        <v>27</v>
      </c>
      <c r="D7" s="2" t="s">
        <v>31</v>
      </c>
      <c r="E7" s="2" t="s">
        <v>24</v>
      </c>
      <c r="G7" s="2" t="s">
        <v>27</v>
      </c>
      <c r="H7" s="2" t="s">
        <v>31</v>
      </c>
      <c r="I7" s="2" t="s">
        <v>24</v>
      </c>
      <c r="N7" s="2"/>
    </row>
    <row r="8" spans="2:14">
      <c r="B8" s="2" t="s">
        <v>8</v>
      </c>
      <c r="C8" s="2" t="s">
        <v>19</v>
      </c>
      <c r="D8" s="2" t="s">
        <v>19</v>
      </c>
      <c r="E8" s="2" t="s">
        <v>19</v>
      </c>
      <c r="G8" s="2" t="s">
        <v>19</v>
      </c>
      <c r="H8" s="2" t="s">
        <v>19</v>
      </c>
      <c r="I8" s="2" t="s">
        <v>19</v>
      </c>
      <c r="J8" s="2" t="s">
        <v>8</v>
      </c>
      <c r="N8" s="2"/>
    </row>
    <row r="9" spans="2:14">
      <c r="B9" s="9">
        <v>0</v>
      </c>
      <c r="C9" s="6">
        <f>$C$4/PI()/($C$2^2+$C$3^2)*($C$3^2/($C$3^2+B9^2))^2*1000000</f>
        <v>25464.790894703256</v>
      </c>
      <c r="D9" s="6">
        <f>Diskring!I11</f>
        <v>25380.210370912228</v>
      </c>
      <c r="E9" s="6">
        <f>LOOKUP(B9,'Disk Sources'!B63:B123,'Disk Sources'!F63:F123)</f>
        <v>25460.880012536902</v>
      </c>
      <c r="F9" s="6"/>
      <c r="G9" s="6">
        <f>$G$4/PI()/($G$2^2+$G$3^2)*($G$3^2/($G$3^2+J9^2))^2*1000000</f>
        <v>15915.494309189535</v>
      </c>
      <c r="H9" s="6">
        <f>Diskring!R11</f>
        <v>15894.804186656969</v>
      </c>
      <c r="I9" s="6">
        <f>LOOKUP(J9,'Disk Sources'!$B$63:$B$123,'Disk Sources'!$G$63:G123)</f>
        <v>15679.944345100899</v>
      </c>
      <c r="J9" s="9">
        <f>B9</f>
        <v>0</v>
      </c>
      <c r="N9" s="6"/>
    </row>
    <row r="10" spans="2:14">
      <c r="B10" s="9">
        <v>5</v>
      </c>
      <c r="C10" s="6">
        <f>$C$4/PI()/($C$2^2+$C$3^2)*($C$3^2/($C$3^2+B10^2))^2*1000000</f>
        <v>25337.942818468302</v>
      </c>
      <c r="D10" s="6">
        <f>Diskring!I12</f>
        <v>25380.210370912228</v>
      </c>
      <c r="E10" s="6">
        <f>LOOKUP(B10,'Disk Sources'!B64:B124,'Disk Sources'!F64:F124)</f>
        <v>25214.332776249499</v>
      </c>
      <c r="F10" s="6"/>
      <c r="G10" s="6">
        <f>$G$4/PI()/($G$2^2+$G$3^2)*($G$3^2/($G$3^2+J10^2))^2*1000000</f>
        <v>15836.214261542687</v>
      </c>
      <c r="H10" s="6">
        <f>Diskring!R12</f>
        <v>15894.804186656969</v>
      </c>
      <c r="I10" s="6">
        <f ca="1">LOOKUP(J10,'Disk Sources'!$B$63:$B$123,'Disk Sources'!$G$63:G124)</f>
        <v>16052.972424527999</v>
      </c>
      <c r="J10" s="9">
        <f t="shared" ref="J10:J34" si="0">B10</f>
        <v>5</v>
      </c>
      <c r="N10" s="6"/>
    </row>
    <row r="11" spans="2:14">
      <c r="B11" s="9">
        <v>10</v>
      </c>
      <c r="C11" s="6">
        <f t="shared" ref="C11:C34" si="1">$C$4/PI()/($C$2^2+$C$3^2)*($C$3^2/($C$3^2+B11^2))^2*1000000</f>
        <v>24963.033913050931</v>
      </c>
      <c r="D11" s="6">
        <f>Diskring!I13</f>
        <v>25137.998408473126</v>
      </c>
      <c r="E11" s="6">
        <f>LOOKUP(B11,'Disk Sources'!B65:B125,'Disk Sources'!F65:F125)</f>
        <v>25221.353941242502</v>
      </c>
      <c r="F11" s="6"/>
      <c r="G11" s="6">
        <f>$G$4/PI()/($G$2^2+$G$3^2)*($G$3^2/($G$3^2+J11^2))^2*1000000</f>
        <v>15601.896195656829</v>
      </c>
      <c r="H11" s="6">
        <f>Diskring!R13</f>
        <v>15835.122127952</v>
      </c>
      <c r="I11" s="6">
        <f ca="1">LOOKUP(J11,'Disk Sources'!$B$63:$B$123,'Disk Sources'!$G$63:G125)</f>
        <v>15889.778107701401</v>
      </c>
      <c r="J11" s="9">
        <f t="shared" si="0"/>
        <v>10</v>
      </c>
      <c r="N11" s="6"/>
    </row>
    <row r="12" spans="2:14">
      <c r="B12" s="9">
        <v>15</v>
      </c>
      <c r="C12" s="6">
        <f t="shared" si="1"/>
        <v>24356.421489305543</v>
      </c>
      <c r="D12" s="6">
        <f>Diskring!I14</f>
        <v>24740.103736145913</v>
      </c>
      <c r="E12" s="6">
        <f>LOOKUP(B12,'Disk Sources'!B66:B126,'Disk Sources'!F66:F126)</f>
        <v>24836.660584716901</v>
      </c>
      <c r="F12" s="6"/>
      <c r="G12" s="6">
        <f>$G$4/PI()/($G$2^2+$G$3^2)*($G$3^2/($G$3^2+J12^2))^2*1000000</f>
        <v>15222.763430815963</v>
      </c>
      <c r="H12" s="6">
        <f>Diskring!R14</f>
        <v>15735.6609068664</v>
      </c>
      <c r="I12" s="6">
        <f ca="1">LOOKUP(J12,'Disk Sources'!$B$63:$B$123,'Disk Sources'!$G$63:G126)</f>
        <v>15753.9363425055</v>
      </c>
      <c r="J12" s="9">
        <f t="shared" si="0"/>
        <v>15</v>
      </c>
      <c r="N12" s="6"/>
    </row>
    <row r="13" spans="2:14">
      <c r="B13" s="9">
        <v>20</v>
      </c>
      <c r="C13" s="6">
        <f t="shared" si="1"/>
        <v>23543.630634895762</v>
      </c>
      <c r="D13" s="6">
        <f>Diskring!I15</f>
        <v>24195.045977956132</v>
      </c>
      <c r="E13" s="6">
        <f>LOOKUP(B13,'Disk Sources'!B67:B127,'Disk Sources'!F67:F127)</f>
        <v>24168.003491806499</v>
      </c>
      <c r="F13" s="6"/>
      <c r="G13" s="6">
        <f>$G$4/PI()/($G$2^2+$G$3^2)*($G$3^2/($G$3^2+J13^2))^2*1000000</f>
        <v>14714.769146809849</v>
      </c>
      <c r="H13" s="6">
        <f>Diskring!R15</f>
        <v>15596.453407163457</v>
      </c>
      <c r="I13" s="6">
        <f ca="1">LOOKUP(J13,'Disk Sources'!$B$63:$B$123,'Disk Sources'!$G$63:G127)</f>
        <v>15627.3255554638</v>
      </c>
      <c r="J13" s="9">
        <f t="shared" si="0"/>
        <v>20</v>
      </c>
      <c r="N13" s="6"/>
    </row>
    <row r="14" spans="2:14">
      <c r="B14" s="9">
        <v>25</v>
      </c>
      <c r="C14" s="6">
        <f t="shared" si="1"/>
        <v>22557.046605688698</v>
      </c>
      <c r="D14" s="6">
        <f>Diskring!I16</f>
        <v>23514.409996897724</v>
      </c>
      <c r="E14" s="6">
        <f>LOOKUP(B14,'Disk Sources'!B68:B128,'Disk Sources'!F68:F128)</f>
        <v>23495.158288971899</v>
      </c>
      <c r="F14" s="6"/>
      <c r="G14" s="6">
        <f>$G$4/PI()/($G$2^2+$G$3^2)*($G$3^2/($G$3^2+J14^2))^2*1000000</f>
        <v>14098.154128555436</v>
      </c>
      <c r="H14" s="6">
        <f>Diskring!R16</f>
        <v>15417.584729804081</v>
      </c>
      <c r="I14" s="6">
        <f ca="1">LOOKUP(J14,'Disk Sources'!$B$63:$B$123,'Disk Sources'!$G$63:G128)</f>
        <v>15397.7306803463</v>
      </c>
      <c r="J14" s="9">
        <f t="shared" si="0"/>
        <v>25</v>
      </c>
      <c r="N14" s="6"/>
    </row>
    <row r="15" spans="2:14">
      <c r="B15" s="9">
        <v>30</v>
      </c>
      <c r="C15" s="6">
        <f t="shared" si="1"/>
        <v>21433.205028788201</v>
      </c>
      <c r="D15" s="6">
        <f>Diskring!I17</f>
        <v>22712.492797362585</v>
      </c>
      <c r="E15" s="6">
        <f>LOOKUP(B15,'Disk Sources'!B69:B129,'Disk Sources'!F69:F129)</f>
        <v>22689.843967614499</v>
      </c>
      <c r="F15" s="6"/>
      <c r="G15" s="6">
        <f>$G$4/PI()/($G$2^2+$G$3^2)*($G$3^2/($G$3^2+J15^2))^2*1000000</f>
        <v>13395.753142992624</v>
      </c>
      <c r="H15" s="6">
        <f>Diskring!R17</f>
        <v>15199.23096467359</v>
      </c>
      <c r="I15" s="6">
        <f ca="1">LOOKUP(J15,'Disk Sources'!$B$63:$B$123,'Disk Sources'!$G$63:G129)</f>
        <v>15179.129358981099</v>
      </c>
      <c r="J15" s="9">
        <f t="shared" si="0"/>
        <v>30</v>
      </c>
      <c r="N15" s="6"/>
    </row>
    <row r="16" spans="2:14">
      <c r="B16" s="9">
        <v>35</v>
      </c>
      <c r="C16" s="6">
        <f t="shared" si="1"/>
        <v>20210.051255462629</v>
      </c>
      <c r="D16" s="6">
        <f>Diskring!I18</f>
        <v>21805.843099603229</v>
      </c>
      <c r="E16" s="6">
        <f>LOOKUP(B16,'Disk Sources'!B70:B130,'Disk Sources'!F70:F130)</f>
        <v>21941.761450062899</v>
      </c>
      <c r="F16" s="6"/>
      <c r="G16" s="6">
        <f>$G$4/PI()/($G$2^2+$G$3^2)*($G$3^2/($G$3^2+J16^2))^2*1000000</f>
        <v>12631.282034664144</v>
      </c>
      <c r="H16" s="6">
        <f>Diskring!R18</f>
        <v>14941.708316400591</v>
      </c>
      <c r="I16" s="6">
        <f ca="1">LOOKUP(J16,'Disk Sources'!$B$63:$B$123,'Disk Sources'!$G$63:G130)</f>
        <v>14941.914547525799</v>
      </c>
      <c r="J16" s="9">
        <f t="shared" si="0"/>
        <v>35</v>
      </c>
      <c r="N16" s="6"/>
    </row>
    <row r="17" spans="2:14">
      <c r="B17" s="9">
        <v>40</v>
      </c>
      <c r="C17" s="6">
        <f t="shared" si="1"/>
        <v>18924.487882508362</v>
      </c>
      <c r="D17" s="6">
        <f>Diskring!I19</f>
        <v>20812.701392549759</v>
      </c>
      <c r="E17" s="6">
        <f>LOOKUP(B17,'Disk Sources'!B71:B131,'Disk Sources'!F71:F131)</f>
        <v>20872.707859053498</v>
      </c>
      <c r="F17" s="6"/>
      <c r="G17" s="6">
        <f>$G$4/PI()/($G$2^2+$G$3^2)*($G$3^2/($G$3^2+J17^2))^2*1000000</f>
        <v>11827.804926567725</v>
      </c>
      <c r="H17" s="6">
        <f>Diskring!R19</f>
        <v>14645.531517218426</v>
      </c>
      <c r="I17" s="6">
        <f ca="1">LOOKUP(J17,'Disk Sources'!$B$63:$B$123,'Disk Sources'!$G$63:G131)</f>
        <v>14651.8570297154</v>
      </c>
      <c r="J17" s="9">
        <f t="shared" si="0"/>
        <v>40</v>
      </c>
      <c r="N17" s="6"/>
    </row>
    <row r="18" spans="2:14">
      <c r="B18" s="9">
        <v>45</v>
      </c>
      <c r="C18" s="6">
        <f t="shared" si="1"/>
        <v>17610.429342683175</v>
      </c>
      <c r="D18" s="6">
        <f>Diskring!I20</f>
        <v>19752.359799017329</v>
      </c>
      <c r="E18" s="6">
        <f>LOOKUP(B18,'Disk Sources'!B72:B132,'Disk Sources'!F72:F132)</f>
        <v>19805.294460073499</v>
      </c>
      <c r="F18" s="6"/>
      <c r="G18" s="6">
        <f>$G$4/PI()/($G$2^2+$G$3^2)*($G$3^2/($G$3^2+J18^2))^2*1000000</f>
        <v>11006.518339176981</v>
      </c>
      <c r="H18" s="6">
        <f>Diskring!R20</f>
        <v>14311.479674233375</v>
      </c>
      <c r="I18" s="6">
        <f ca="1">LOOKUP(J18,'Disk Sources'!$B$63:$B$123,'Disk Sources'!$G$63:G132)</f>
        <v>14370.1363345684</v>
      </c>
      <c r="J18" s="9">
        <f t="shared" si="0"/>
        <v>45</v>
      </c>
      <c r="N18" s="6"/>
    </row>
    <row r="19" spans="2:14">
      <c r="B19" s="9">
        <v>50</v>
      </c>
      <c r="C19" s="6">
        <f t="shared" si="1"/>
        <v>16297.466172610086</v>
      </c>
      <c r="D19" s="6">
        <f>Diskring!I21</f>
        <v>18644.473423727828</v>
      </c>
      <c r="E19" s="6">
        <f>LOOKUP(B19,'Disk Sources'!B73:B133,'Disk Sources'!F73:F133)</f>
        <v>18748.7778971191</v>
      </c>
      <c r="F19" s="6"/>
      <c r="G19" s="6">
        <f>$G$4/PI()/($G$2^2+$G$3^2)*($G$3^2/($G$3^2+J19^2))^2*1000000</f>
        <v>10185.916357881304</v>
      </c>
      <c r="H19" s="6">
        <f>Diskring!R21</f>
        <v>13940.666653288361</v>
      </c>
      <c r="I19" s="6">
        <f ca="1">LOOKUP(J19,'Disk Sources'!$B$63:$B$123,'Disk Sources'!$G$63:G133)</f>
        <v>13991.0773461689</v>
      </c>
      <c r="J19" s="9">
        <f t="shared" si="0"/>
        <v>50</v>
      </c>
      <c r="N19" s="6"/>
    </row>
    <row r="20" spans="2:14">
      <c r="B20" s="9">
        <v>55</v>
      </c>
      <c r="C20" s="6">
        <f t="shared" si="1"/>
        <v>15010.136800087388</v>
      </c>
      <c r="D20" s="6">
        <f>Diskring!I22</f>
        <v>17508.365068053216</v>
      </c>
      <c r="E20" s="6">
        <f>LOOKUP(B20,'Disk Sources'!B74:B134,'Disk Sources'!F74:F134)</f>
        <v>17605.685730040001</v>
      </c>
      <c r="F20" s="6"/>
      <c r="G20" s="6">
        <f>$G$4/PI()/($G$2^2+$G$3^2)*($G$3^2/($G$3^2+J20^2))^2*1000000</f>
        <v>9381.3355000546162</v>
      </c>
      <c r="H20" s="6">
        <f>Diskring!R22</f>
        <v>13534.611843773358</v>
      </c>
      <c r="I20" s="6">
        <f ca="1">LOOKUP(J20,'Disk Sources'!$B$63:$B$123,'Disk Sources'!$G$63:G134)</f>
        <v>13573.103231581599</v>
      </c>
      <c r="J20" s="9">
        <f t="shared" si="0"/>
        <v>55</v>
      </c>
      <c r="N20" s="6"/>
    </row>
    <row r="21" spans="2:14">
      <c r="B21" s="9">
        <v>60</v>
      </c>
      <c r="C21" s="6">
        <f t="shared" si="1"/>
        <v>13767.728641167421</v>
      </c>
      <c r="D21" s="6">
        <f>Diskring!I23</f>
        <v>16362.37048876138</v>
      </c>
      <c r="E21" s="6">
        <f>LOOKUP(B21,'Disk Sources'!B75:B135,'Disk Sources'!F75:F135)</f>
        <v>16534.074587862699</v>
      </c>
      <c r="F21" s="6"/>
      <c r="G21" s="6">
        <f>$G$4/PI()/($G$2^2+$G$3^2)*($G$3^2/($G$3^2+J21^2))^2*1000000</f>
        <v>8604.8304007296374</v>
      </c>
      <c r="H21" s="6">
        <f>Diskring!R23</f>
        <v>13095.305798448731</v>
      </c>
      <c r="I21" s="6">
        <f ca="1">LOOKUP(J21,'Disk Sources'!$B$63:$B$123,'Disk Sources'!$G$63:G135)</f>
        <v>13117.029911560599</v>
      </c>
      <c r="J21" s="9">
        <f t="shared" si="0"/>
        <v>60</v>
      </c>
      <c r="N21" s="6"/>
    </row>
    <row r="22" spans="2:14">
      <c r="B22" s="9">
        <v>65</v>
      </c>
      <c r="C22" s="6">
        <f t="shared" si="1"/>
        <v>12584.488382333022</v>
      </c>
      <c r="D22" s="6">
        <f>Diskring!I24</f>
        <v>15223.269939404263</v>
      </c>
      <c r="E22" s="6">
        <f>LOOKUP(B22,'Disk Sources'!B76:B136,'Disk Sources'!F76:F136)</f>
        <v>15316.7733688588</v>
      </c>
      <c r="F22" s="6"/>
      <c r="G22" s="6">
        <f>$G$4/PI()/($G$2^2+$G$3^2)*($G$3^2/($G$3^2+J22^2))^2*1000000</f>
        <v>7865.3052389581371</v>
      </c>
      <c r="H22" s="6">
        <f>Diskring!R24</f>
        <v>12625.264007615133</v>
      </c>
      <c r="I22" s="6">
        <f ca="1">LOOKUP(J22,'Disk Sources'!$B$63:$B$123,'Disk Sources'!$G$63:G136)</f>
        <v>12669.2893022974</v>
      </c>
      <c r="J22" s="9">
        <f t="shared" si="0"/>
        <v>65</v>
      </c>
      <c r="N22" s="6"/>
    </row>
    <row r="23" spans="2:14">
      <c r="B23" s="9">
        <v>70</v>
      </c>
      <c r="C23" s="6">
        <f t="shared" si="1"/>
        <v>11470.109857530409</v>
      </c>
      <c r="D23" s="6">
        <f>Diskring!I25</f>
        <v>14105.843345792469</v>
      </c>
      <c r="E23" s="6">
        <f>LOOKUP(B23,'Disk Sources'!B77:B137,'Disk Sources'!F77:F137)</f>
        <v>14248.7003177324</v>
      </c>
      <c r="F23" s="6"/>
      <c r="G23" s="6">
        <f>$G$4/PI()/($G$2^2+$G$3^2)*($G$3^2/($G$3^2+J23^2))^2*1000000</f>
        <v>7168.8186609565046</v>
      </c>
      <c r="H23" s="6">
        <f>Diskring!R25</f>
        <v>12127.561240976182</v>
      </c>
      <c r="I23" s="6">
        <f ca="1">LOOKUP(J23,'Disk Sources'!$B$63:$B$123,'Disk Sources'!$G$63:G137)</f>
        <v>12196.0242619041</v>
      </c>
      <c r="J23" s="9">
        <f t="shared" si="0"/>
        <v>70</v>
      </c>
      <c r="N23" s="6"/>
    </row>
    <row r="24" spans="2:14">
      <c r="B24" s="9">
        <v>75</v>
      </c>
      <c r="C24" s="6">
        <f t="shared" si="1"/>
        <v>10430.378350470455</v>
      </c>
      <c r="D24" s="6">
        <f>Diskring!I26</f>
        <v>13022.5726231471</v>
      </c>
      <c r="E24" s="6">
        <f>LOOKUP(B24,'Disk Sources'!B78:B138,'Disk Sources'!F78:F138)</f>
        <v>13112.092513973201</v>
      </c>
      <c r="F24" s="6"/>
      <c r="G24" s="6">
        <f>$G$4/PI()/($G$2^2+$G$3^2)*($G$3^2/($G$3^2+J24^2))^2*1000000</f>
        <v>6518.9864690440336</v>
      </c>
      <c r="H24" s="6">
        <f>Diskring!R26</f>
        <v>11605.838819297807</v>
      </c>
      <c r="I24" s="6">
        <f ca="1">LOOKUP(J24,'Disk Sources'!$B$63:$B$123,'Disk Sources'!$G$63:G138)</f>
        <v>11662.371801028101</v>
      </c>
      <c r="J24" s="9">
        <f t="shared" si="0"/>
        <v>75</v>
      </c>
      <c r="N24" s="6"/>
    </row>
    <row r="25" spans="2:14">
      <c r="B25" s="9">
        <v>80</v>
      </c>
      <c r="C25" s="6">
        <f t="shared" si="1"/>
        <v>9467.8728787564178</v>
      </c>
      <c r="D25" s="6">
        <f>Diskring!I27</f>
        <v>11983.498095699104</v>
      </c>
      <c r="E25" s="6">
        <f>LOOKUP(B25,'Disk Sources'!B79:B139,'Disk Sources'!F79:F139)</f>
        <v>12116.663703078801</v>
      </c>
      <c r="F25" s="6"/>
      <c r="G25" s="6">
        <f>$G$4/PI()/($G$2^2+$G$3^2)*($G$3^2/($G$3^2+J25^2))^2*1000000</f>
        <v>5917.4205492227602</v>
      </c>
      <c r="H25" s="6">
        <f>Diskring!R27</f>
        <v>11064.278190404846</v>
      </c>
      <c r="I25" s="6">
        <f ca="1">LOOKUP(J25,'Disk Sources'!$B$63:$B$123,'Disk Sources'!$G$63:G139)</f>
        <v>11129.843444092399</v>
      </c>
      <c r="J25" s="9">
        <f t="shared" si="0"/>
        <v>80</v>
      </c>
      <c r="N25" s="6"/>
    </row>
    <row r="26" spans="2:14">
      <c r="B26" s="9">
        <v>85</v>
      </c>
      <c r="C26" s="6">
        <f t="shared" si="1"/>
        <v>8582.6549555476195</v>
      </c>
      <c r="D26" s="6">
        <f>Diskring!I28</f>
        <v>10996.219913618686</v>
      </c>
      <c r="E26" s="6">
        <f>LOOKUP(B26,'Disk Sources'!B80:B140,'Disk Sources'!F80:F140)</f>
        <v>11149.8867810718</v>
      </c>
      <c r="F26" s="6"/>
      <c r="G26" s="6">
        <f>$G$4/PI()/($G$2^2+$G$3^2)*($G$3^2/($G$3^2+J26^2))^2*1000000</f>
        <v>5364.1593472172617</v>
      </c>
      <c r="H26" s="6">
        <f>Diskring!R28</f>
        <v>10507.536488044589</v>
      </c>
      <c r="I26" s="6">
        <f ca="1">LOOKUP(J26,'Disk Sources'!$B$63:$B$123,'Disk Sources'!$G$63:G140)</f>
        <v>10567.442257729401</v>
      </c>
      <c r="J26" s="9">
        <f t="shared" si="0"/>
        <v>85</v>
      </c>
      <c r="N26" s="6"/>
    </row>
    <row r="27" spans="2:14">
      <c r="B27" s="9">
        <v>90</v>
      </c>
      <c r="C27" s="6">
        <f t="shared" si="1"/>
        <v>7772.8979257969113</v>
      </c>
      <c r="D27" s="6">
        <f>Diskring!I29</f>
        <v>10066.022503226977</v>
      </c>
      <c r="E27" s="6">
        <f>LOOKUP(B27,'Disk Sources'!B81:B141,'Disk Sources'!F81:F141)</f>
        <v>10193.9277971635</v>
      </c>
      <c r="F27" s="6"/>
      <c r="G27" s="6">
        <f>$G$4/PI()/($G$2^2+$G$3^2)*($G$3^2/($G$3^2+J27^2))^2*1000000</f>
        <v>4858.0612036230696</v>
      </c>
      <c r="H27" s="6">
        <f>Diskring!R29</f>
        <v>9940.6433193455196</v>
      </c>
      <c r="I27" s="6">
        <f ca="1">LOOKUP(J27,'Disk Sources'!$B$63:$B$123,'Disk Sources'!$G$63:G141)</f>
        <v>10027.530743265999</v>
      </c>
      <c r="J27" s="9">
        <f t="shared" si="0"/>
        <v>90</v>
      </c>
      <c r="N27" s="6"/>
    </row>
    <row r="28" spans="2:14">
      <c r="B28" s="9">
        <v>95</v>
      </c>
      <c r="C28" s="6">
        <f t="shared" si="1"/>
        <v>7035.4322208183112</v>
      </c>
      <c r="D28" s="6">
        <f>Diskring!I30</f>
        <v>9196.0920758087395</v>
      </c>
      <c r="E28" s="6">
        <f>LOOKUP(B28,'Disk Sources'!B82:B142,'Disk Sources'!F82:F142)</f>
        <v>9305.0272291302408</v>
      </c>
      <c r="F28" s="6"/>
      <c r="G28" s="6">
        <f>$G$4/PI()/($G$2^2+$G$3^2)*($G$3^2/($G$3^2+J28^2))^2*1000000</f>
        <v>4397.145138011444</v>
      </c>
      <c r="H28" s="6">
        <f>Diskring!R30</f>
        <v>9368.8625077483703</v>
      </c>
      <c r="I28" s="6">
        <f ca="1">LOOKUP(J28,'Disk Sources'!$B$63:$B$123,'Disk Sources'!$G$63:G142)</f>
        <v>9468.1412012668898</v>
      </c>
      <c r="J28" s="9">
        <f t="shared" si="0"/>
        <v>95</v>
      </c>
      <c r="N28" s="6"/>
    </row>
    <row r="29" spans="2:14">
      <c r="B29" s="9">
        <v>100</v>
      </c>
      <c r="C29" s="6">
        <f t="shared" si="1"/>
        <v>6366.1977236758139</v>
      </c>
      <c r="D29" s="6">
        <f>Diskring!I31</f>
        <v>8387.7944173605792</v>
      </c>
      <c r="E29" s="6">
        <f>LOOKUP(B29,'Disk Sources'!B83:B143,'Disk Sources'!F83:F143)</f>
        <v>7818.3501493111899</v>
      </c>
      <c r="F29" s="6"/>
      <c r="G29" s="6">
        <f>$G$4/PI()/($G$2^2+$G$3^2)*($G$3^2/($G$3^2+J29^2))^2*1000000</f>
        <v>3978.8735772973837</v>
      </c>
      <c r="H29" s="6">
        <f>Diskring!R31</f>
        <v>8797.5272387903442</v>
      </c>
      <c r="I29" s="6">
        <f ca="1">LOOKUP(J29,'Disk Sources'!$B$63:$B$123,'Disk Sources'!$G$63:G143)</f>
        <v>8095.4140682418301</v>
      </c>
      <c r="J29" s="9">
        <f t="shared" si="0"/>
        <v>100</v>
      </c>
      <c r="N29" s="6"/>
    </row>
    <row r="30" spans="2:14">
      <c r="B30" s="9">
        <v>105</v>
      </c>
      <c r="C30" s="6">
        <f t="shared" si="1"/>
        <v>5760.6051104900607</v>
      </c>
      <c r="D30" s="6">
        <f>Diskring!I32</f>
        <v>7640.9818667763075</v>
      </c>
      <c r="E30" s="6"/>
      <c r="F30" s="6"/>
      <c r="G30" s="6">
        <f>$G$4/PI()/($G$2^2+$G$3^2)*($G$3^2/($G$3^2+J30^2))^2*1000000</f>
        <v>3600.3781940562881</v>
      </c>
      <c r="H30" s="6">
        <f>Diskring!R32</f>
        <v>8231.8611255086125</v>
      </c>
      <c r="I30" s="6"/>
      <c r="J30" s="9">
        <f t="shared" si="0"/>
        <v>105</v>
      </c>
      <c r="N30" s="6"/>
    </row>
    <row r="31" spans="2:14">
      <c r="B31" s="9">
        <v>110</v>
      </c>
      <c r="C31" s="6">
        <f t="shared" si="1"/>
        <v>5213.814396655117</v>
      </c>
      <c r="D31" s="6">
        <f>Diskring!I33</f>
        <v>6954.3032038965084</v>
      </c>
      <c r="E31" s="6"/>
      <c r="F31" s="6"/>
      <c r="G31" s="6">
        <f>$G$4/PI()/($G$2^2+$G$3^2)*($G$3^2/($G$3^2+J31^2))^2*1000000</f>
        <v>3258.6339979094478</v>
      </c>
      <c r="H31" s="6">
        <f>Diskring!R33</f>
        <v>7676.800237970142</v>
      </c>
      <c r="I31" s="6"/>
      <c r="J31" s="9">
        <f t="shared" si="0"/>
        <v>110</v>
      </c>
      <c r="N31" s="6"/>
    </row>
    <row r="32" spans="2:14">
      <c r="B32" s="9">
        <v>115</v>
      </c>
      <c r="C32" s="6">
        <f t="shared" si="1"/>
        <v>4720.942044645064</v>
      </c>
      <c r="D32" s="6">
        <f>Diskring!I34</f>
        <v>6325.4965858356663</v>
      </c>
      <c r="E32" s="6"/>
      <c r="F32" s="6"/>
      <c r="G32" s="6">
        <f>$G$4/PI()/($G$2^2+$G$3^2)*($G$3^2/($G$3^2+J32^2))^2*1000000</f>
        <v>2950.588777903165</v>
      </c>
      <c r="H32" s="6">
        <f>Diskring!R34</f>
        <v>7136.8314980111045</v>
      </c>
      <c r="I32" s="6"/>
      <c r="J32" s="9">
        <f t="shared" si="0"/>
        <v>115</v>
      </c>
      <c r="N32" s="6"/>
    </row>
    <row r="33" spans="2:14">
      <c r="B33" s="9">
        <v>120</v>
      </c>
      <c r="C33" s="6">
        <f t="shared" si="1"/>
        <v>4277.2088979278524</v>
      </c>
      <c r="D33" s="6">
        <f>Diskring!I35</f>
        <v>5751.6523611071598</v>
      </c>
      <c r="E33" s="6"/>
      <c r="F33" s="6"/>
      <c r="G33" s="6">
        <f>$G$4/PI()/($G$2^2+$G$3^2)*($G$3^2/($G$3^2+J33^2))^2*1000000</f>
        <v>2673.2555612049068</v>
      </c>
      <c r="H33" s="6">
        <f>Diskring!R35</f>
        <v>6615.8608670910853</v>
      </c>
      <c r="I33" s="6"/>
      <c r="J33" s="9">
        <f t="shared" si="0"/>
        <v>120</v>
      </c>
      <c r="N33" s="6"/>
    </row>
    <row r="34" spans="2:14">
      <c r="B34" s="9">
        <v>125</v>
      </c>
      <c r="C34" s="6">
        <f t="shared" si="1"/>
        <v>3878.040731138628</v>
      </c>
      <c r="D34" s="6">
        <f>Diskring!I36</f>
        <v>5229.4386154428003</v>
      </c>
      <c r="E34" s="6"/>
      <c r="F34" s="6"/>
      <c r="G34" s="6">
        <f>$G$4/PI()/($G$2^2+$G$3^2)*($G$3^2/($G$3^2+J34^2))^2*1000000</f>
        <v>2423.7754569616427</v>
      </c>
      <c r="H34" s="6">
        <f>Diskring!R36</f>
        <v>6117.1208335139663</v>
      </c>
      <c r="I34" s="6"/>
      <c r="J34" s="9">
        <f t="shared" si="0"/>
        <v>125</v>
      </c>
      <c r="N34" s="6"/>
    </row>
    <row r="35" spans="2:14">
      <c r="E35" s="9"/>
      <c r="F35" s="9"/>
      <c r="G35" s="6"/>
      <c r="M35" s="9"/>
      <c r="N35" s="6"/>
    </row>
    <row r="36" spans="2:14">
      <c r="E36" s="9"/>
      <c r="F36" s="9"/>
      <c r="G36" s="6"/>
      <c r="M36" s="9"/>
      <c r="N36" s="6"/>
    </row>
    <row r="37" spans="2:14">
      <c r="E37" s="9"/>
      <c r="F37" s="9"/>
      <c r="G37" s="6"/>
      <c r="M37" s="9"/>
      <c r="N37" s="6"/>
    </row>
    <row r="38" spans="2:14">
      <c r="E38" s="9"/>
      <c r="F38" s="9"/>
      <c r="G38" s="6"/>
      <c r="M38" s="9"/>
      <c r="N38" s="6"/>
    </row>
    <row r="39" spans="2:14" ht="15">
      <c r="D39" s="25" t="s">
        <v>33</v>
      </c>
      <c r="E39" s="9"/>
      <c r="F39" s="9"/>
      <c r="G39" s="6"/>
      <c r="M39" s="9"/>
      <c r="N39" s="6"/>
    </row>
    <row r="40" spans="2:14">
      <c r="E40" s="9"/>
      <c r="F40" s="9"/>
      <c r="G40" s="6"/>
      <c r="M40" s="9"/>
      <c r="N40" s="6"/>
    </row>
    <row r="41" spans="2:14">
      <c r="E41" s="9"/>
      <c r="F41" s="9"/>
      <c r="G41" s="6"/>
      <c r="M41" s="9"/>
      <c r="N41" s="6"/>
    </row>
    <row r="42" spans="2:14">
      <c r="E42" s="9"/>
      <c r="F42" s="9"/>
      <c r="G42" s="6"/>
      <c r="M42" s="9"/>
      <c r="N42" s="6"/>
    </row>
    <row r="43" spans="2:14">
      <c r="E43" s="9"/>
      <c r="F43" s="9"/>
      <c r="G43" s="6"/>
      <c r="M43" s="9"/>
      <c r="N43" s="6"/>
    </row>
    <row r="44" spans="2:14">
      <c r="E44" s="9"/>
      <c r="F44" s="9"/>
      <c r="G44" s="6"/>
      <c r="M44" s="9"/>
      <c r="N44" s="6"/>
    </row>
    <row r="45" spans="2:14">
      <c r="E45" s="9"/>
      <c r="F45" s="9"/>
      <c r="G45" s="6"/>
      <c r="M45" s="9"/>
      <c r="N45" s="6"/>
    </row>
    <row r="46" spans="2:14">
      <c r="E46" s="9"/>
      <c r="F46" s="9"/>
      <c r="G46" s="6"/>
      <c r="M46" s="9"/>
      <c r="N46" s="6"/>
    </row>
    <row r="47" spans="2:14">
      <c r="E47" s="9"/>
      <c r="F47" s="9"/>
      <c r="G47" s="6"/>
      <c r="M47" s="9"/>
      <c r="N47" s="6"/>
    </row>
    <row r="48" spans="2:14">
      <c r="E48" s="9"/>
      <c r="F48" s="9"/>
      <c r="G48" s="6"/>
      <c r="M48" s="9"/>
      <c r="N48" s="6"/>
    </row>
    <row r="49" spans="5:14">
      <c r="E49" s="9"/>
      <c r="F49" s="9"/>
      <c r="G49" s="6"/>
      <c r="M49" s="9"/>
      <c r="N49" s="6"/>
    </row>
    <row r="50" spans="5:14">
      <c r="E50" s="9"/>
      <c r="F50" s="9"/>
      <c r="G50" s="6"/>
      <c r="M50" s="9"/>
      <c r="N50" s="6"/>
    </row>
    <row r="51" spans="5:14">
      <c r="E51" s="9"/>
      <c r="F51" s="9"/>
      <c r="G51" s="6"/>
      <c r="M51" s="9"/>
      <c r="N51" s="6"/>
    </row>
    <row r="52" spans="5:14">
      <c r="E52" s="9"/>
      <c r="F52" s="9"/>
      <c r="G52" s="6"/>
      <c r="M52" s="9"/>
      <c r="N52" s="6"/>
    </row>
    <row r="53" spans="5:14">
      <c r="E53" s="9"/>
      <c r="F53" s="9"/>
      <c r="G53" s="6"/>
      <c r="M53" s="9"/>
      <c r="N53" s="6"/>
    </row>
    <row r="54" spans="5:14">
      <c r="E54" s="9"/>
      <c r="F54" s="9"/>
      <c r="G54" s="6"/>
      <c r="M54" s="9"/>
      <c r="N54" s="6"/>
    </row>
    <row r="55" spans="5:14">
      <c r="E55" s="9"/>
      <c r="F55" s="9"/>
      <c r="G55" s="6"/>
      <c r="M55" s="9"/>
      <c r="N55" s="6"/>
    </row>
    <row r="56" spans="5:14">
      <c r="E56" s="9"/>
      <c r="F56" s="9"/>
      <c r="G56" s="6"/>
      <c r="M56" s="9"/>
      <c r="N56" s="6"/>
    </row>
    <row r="57" spans="5:14">
      <c r="E57" s="9"/>
      <c r="F57" s="9"/>
      <c r="G57" s="6"/>
      <c r="M57" s="9"/>
      <c r="N57" s="6"/>
    </row>
    <row r="58" spans="5:14">
      <c r="E58" s="9"/>
      <c r="F58" s="9"/>
      <c r="G58" s="6"/>
      <c r="M58" s="9"/>
      <c r="N58" s="6"/>
    </row>
    <row r="59" spans="5:14">
      <c r="E59" s="9"/>
      <c r="F59" s="9"/>
      <c r="G59" s="6"/>
      <c r="M59" s="9"/>
      <c r="N59" s="6"/>
    </row>
    <row r="60" spans="5:14">
      <c r="E60" s="9"/>
      <c r="F60" s="9"/>
      <c r="G60" s="6"/>
      <c r="M60" s="9"/>
      <c r="N60" s="6"/>
    </row>
    <row r="61" spans="5:14">
      <c r="E61" s="9"/>
      <c r="F61" s="9"/>
      <c r="G61" s="6"/>
      <c r="M61" s="9"/>
      <c r="N61" s="6"/>
    </row>
    <row r="62" spans="5:14">
      <c r="E62" s="9"/>
      <c r="F62" s="9"/>
      <c r="G62" s="6"/>
      <c r="M62" s="9"/>
      <c r="N62" s="6"/>
    </row>
    <row r="63" spans="5:14">
      <c r="E63" s="9"/>
      <c r="F63" s="9"/>
      <c r="G63" s="6"/>
      <c r="M63" s="9"/>
      <c r="N63" s="6"/>
    </row>
    <row r="64" spans="5:14">
      <c r="E64" s="9"/>
      <c r="F64" s="9"/>
      <c r="G64" s="6"/>
      <c r="H64" s="6"/>
      <c r="M64" s="9"/>
      <c r="N64" s="6"/>
    </row>
    <row r="65" spans="5:14">
      <c r="E65" s="9"/>
      <c r="F65" s="9"/>
      <c r="G65" s="6"/>
      <c r="H65" s="6"/>
      <c r="M65" s="9"/>
      <c r="N65" s="6"/>
    </row>
    <row r="66" spans="5:14">
      <c r="E66" s="9"/>
      <c r="F66" s="9"/>
      <c r="G66" s="6"/>
      <c r="H66" s="6"/>
      <c r="M66" s="9"/>
      <c r="N66" s="6"/>
    </row>
    <row r="67" spans="5:14">
      <c r="E67" s="9"/>
      <c r="F67" s="9"/>
      <c r="G67" s="6"/>
      <c r="H67" s="6"/>
      <c r="M67" s="9"/>
      <c r="N67" s="6"/>
    </row>
    <row r="68" spans="5:14">
      <c r="E68" s="9"/>
      <c r="F68" s="9"/>
      <c r="G68" s="6"/>
      <c r="H68" s="6"/>
      <c r="M68" s="9"/>
      <c r="N68" s="6"/>
    </row>
    <row r="69" spans="5:14">
      <c r="E69" s="9"/>
      <c r="F69" s="9"/>
      <c r="G69" s="6"/>
      <c r="H69" s="6"/>
      <c r="M69" s="9"/>
      <c r="N69" s="6"/>
    </row>
    <row r="70" spans="5:14">
      <c r="E70" s="9"/>
      <c r="F70" s="9"/>
      <c r="G70" s="6"/>
      <c r="H70" s="6"/>
      <c r="M70" s="9"/>
      <c r="N70" s="6"/>
    </row>
    <row r="71" spans="5:14">
      <c r="E71" s="9"/>
      <c r="F71" s="9"/>
      <c r="G71" s="6"/>
      <c r="H71" s="6"/>
      <c r="M71" s="9"/>
      <c r="N71" s="6"/>
    </row>
    <row r="72" spans="5:14">
      <c r="E72" s="9"/>
      <c r="F72" s="9"/>
      <c r="G72" s="6"/>
      <c r="H72" s="6"/>
      <c r="M72" s="9"/>
      <c r="N72" s="6"/>
    </row>
    <row r="73" spans="5:14">
      <c r="E73" s="9"/>
      <c r="F73" s="9"/>
      <c r="G73" s="6"/>
      <c r="H73" s="6"/>
      <c r="M73" s="9"/>
      <c r="N73" s="6"/>
    </row>
    <row r="74" spans="5:14">
      <c r="E74" s="9"/>
      <c r="F74" s="9"/>
      <c r="G74" s="6"/>
      <c r="H74" s="6"/>
      <c r="M74" s="9"/>
      <c r="N74" s="6"/>
    </row>
    <row r="75" spans="5:14">
      <c r="E75" s="9"/>
      <c r="F75" s="9"/>
      <c r="G75" s="6"/>
      <c r="H75" s="6"/>
      <c r="M75" s="9"/>
      <c r="N75" s="6"/>
    </row>
    <row r="76" spans="5:14">
      <c r="E76" s="9"/>
      <c r="F76" s="9"/>
      <c r="G76" s="6"/>
      <c r="H76" s="6"/>
      <c r="M76" s="9"/>
      <c r="N76" s="6"/>
    </row>
    <row r="77" spans="5:14">
      <c r="E77" s="9"/>
      <c r="F77" s="9"/>
      <c r="G77" s="6"/>
      <c r="H77" s="6"/>
      <c r="M77" s="9"/>
      <c r="N77" s="6"/>
    </row>
    <row r="78" spans="5:14">
      <c r="E78" s="9"/>
      <c r="F78" s="9"/>
      <c r="G78" s="6"/>
      <c r="H78" s="6"/>
      <c r="M78" s="9"/>
      <c r="N78" s="6"/>
    </row>
    <row r="79" spans="5:14">
      <c r="E79" s="9"/>
      <c r="F79" s="9"/>
      <c r="G79" s="6"/>
      <c r="H79" s="6"/>
      <c r="M79" s="9"/>
      <c r="N79" s="6"/>
    </row>
    <row r="80" spans="5:14">
      <c r="E80" s="9"/>
      <c r="F80" s="9"/>
      <c r="G80" s="6"/>
      <c r="H80" s="6"/>
      <c r="M80" s="9"/>
      <c r="N80" s="6"/>
    </row>
    <row r="81" spans="5:14">
      <c r="E81" s="9"/>
      <c r="F81" s="9"/>
      <c r="G81" s="6"/>
      <c r="H81" s="6"/>
      <c r="M81" s="9"/>
      <c r="N81" s="6"/>
    </row>
    <row r="82" spans="5:14">
      <c r="E82" s="9"/>
      <c r="F82" s="9"/>
      <c r="G82" s="6"/>
      <c r="H82" s="6"/>
      <c r="M82" s="9"/>
      <c r="N82" s="6"/>
    </row>
    <row r="83" spans="5:14">
      <c r="E83" s="9"/>
      <c r="F83" s="9"/>
      <c r="G83" s="6"/>
      <c r="H83" s="6"/>
      <c r="M83" s="9"/>
      <c r="N83" s="6"/>
    </row>
    <row r="84" spans="5:14">
      <c r="E84" s="9"/>
      <c r="F84" s="9"/>
      <c r="G84" s="6"/>
      <c r="H84" s="6"/>
      <c r="M84" s="9"/>
      <c r="N84" s="6"/>
    </row>
    <row r="85" spans="5:14">
      <c r="E85" s="9"/>
      <c r="F85" s="9"/>
      <c r="G85" s="6"/>
      <c r="H85" s="6"/>
      <c r="M85" s="9"/>
      <c r="N85" s="6"/>
    </row>
    <row r="86" spans="5:14">
      <c r="E86" s="9"/>
      <c r="F86" s="9"/>
      <c r="G86" s="6"/>
      <c r="H86" s="6"/>
      <c r="M86" s="9"/>
      <c r="N86" s="6"/>
    </row>
    <row r="87" spans="5:14">
      <c r="E87" s="9"/>
      <c r="F87" s="9"/>
      <c r="G87" s="6"/>
      <c r="H87" s="6"/>
      <c r="M87" s="9"/>
      <c r="N87" s="6"/>
    </row>
    <row r="88" spans="5:14">
      <c r="E88" s="9"/>
      <c r="F88" s="9"/>
      <c r="G88" s="6"/>
      <c r="H88" s="6"/>
      <c r="M88" s="9"/>
      <c r="N88" s="6"/>
    </row>
    <row r="89" spans="5:14">
      <c r="E89" s="9"/>
      <c r="F89" s="9"/>
      <c r="G89" s="6"/>
      <c r="H89" s="6"/>
      <c r="M89" s="9"/>
      <c r="N89" s="6"/>
    </row>
    <row r="90" spans="5:14">
      <c r="E90" s="9"/>
      <c r="F90" s="9"/>
      <c r="G90" s="6"/>
      <c r="H90" s="6"/>
      <c r="M90" s="9"/>
      <c r="N90" s="6"/>
    </row>
    <row r="91" spans="5:14">
      <c r="E91" s="9"/>
      <c r="F91" s="9"/>
      <c r="G91" s="6"/>
      <c r="H91" s="6"/>
      <c r="M91" s="9"/>
      <c r="N91" s="6"/>
    </row>
    <row r="92" spans="5:14">
      <c r="E92" s="9"/>
      <c r="F92" s="9"/>
      <c r="G92" s="6"/>
      <c r="H92" s="6"/>
      <c r="M92" s="9"/>
      <c r="N92" s="6"/>
    </row>
    <row r="93" spans="5:14">
      <c r="E93" s="9"/>
      <c r="F93" s="9"/>
      <c r="G93" s="6"/>
      <c r="H93" s="6"/>
      <c r="M93" s="9"/>
      <c r="N93" s="6"/>
    </row>
    <row r="94" spans="5:14">
      <c r="E94" s="9"/>
      <c r="F94" s="9"/>
      <c r="G94" s="6"/>
      <c r="H94" s="6"/>
      <c r="M94" s="9"/>
      <c r="N94" s="6"/>
    </row>
    <row r="95" spans="5:14">
      <c r="E95" s="9"/>
      <c r="F95" s="9"/>
      <c r="G95" s="6"/>
      <c r="H95" s="6"/>
      <c r="M95" s="9"/>
      <c r="N95" s="6"/>
    </row>
    <row r="96" spans="5:14">
      <c r="E96" s="9"/>
      <c r="F96" s="9"/>
      <c r="G96" s="6"/>
      <c r="H96" s="6"/>
      <c r="M96" s="9"/>
      <c r="N96" s="6"/>
    </row>
    <row r="97" spans="5:14">
      <c r="E97" s="9"/>
      <c r="F97" s="9"/>
      <c r="G97" s="6"/>
      <c r="H97" s="6"/>
      <c r="M97" s="9"/>
      <c r="N97" s="6"/>
    </row>
    <row r="98" spans="5:14">
      <c r="E98" s="9"/>
      <c r="F98" s="9"/>
      <c r="G98" s="6"/>
      <c r="H98" s="6"/>
      <c r="M98" s="9"/>
      <c r="N98" s="6"/>
    </row>
    <row r="99" spans="5:14">
      <c r="E99" s="9"/>
      <c r="F99" s="9"/>
      <c r="G99" s="6"/>
      <c r="H99" s="6"/>
      <c r="M99" s="9"/>
      <c r="N99" s="6"/>
    </row>
    <row r="100" spans="5:14">
      <c r="E100" s="9"/>
      <c r="F100" s="9"/>
      <c r="G100" s="6"/>
      <c r="H100" s="6"/>
      <c r="M100" s="9"/>
      <c r="N100" s="6"/>
    </row>
    <row r="101" spans="5:14">
      <c r="E101" s="9"/>
      <c r="F101" s="9"/>
      <c r="G101" s="6"/>
      <c r="H101" s="6"/>
      <c r="M101" s="9"/>
      <c r="N101" s="6"/>
    </row>
    <row r="102" spans="5:14">
      <c r="E102" s="9"/>
      <c r="F102" s="9"/>
      <c r="G102" s="6"/>
      <c r="H102" s="6"/>
      <c r="M102" s="9"/>
      <c r="N102" s="6"/>
    </row>
    <row r="103" spans="5:14">
      <c r="E103" s="9"/>
      <c r="F103" s="9"/>
      <c r="G103" s="6"/>
      <c r="H103" s="6"/>
      <c r="M103" s="9"/>
      <c r="N103" s="6"/>
    </row>
    <row r="104" spans="5:14">
      <c r="E104" s="9"/>
      <c r="F104" s="9"/>
      <c r="G104" s="6"/>
      <c r="H104" s="6"/>
      <c r="M104" s="9"/>
      <c r="N104" s="6"/>
    </row>
    <row r="105" spans="5:14">
      <c r="E105" s="9"/>
      <c r="F105" s="9"/>
      <c r="G105" s="6"/>
      <c r="H105" s="6"/>
      <c r="M105" s="9"/>
      <c r="N105" s="6"/>
    </row>
    <row r="106" spans="5:14">
      <c r="E106" s="9"/>
      <c r="F106" s="9"/>
      <c r="G106" s="6"/>
      <c r="H106" s="6"/>
      <c r="M106" s="9"/>
      <c r="N106" s="6"/>
    </row>
    <row r="107" spans="5:14">
      <c r="E107" s="9"/>
      <c r="F107" s="9"/>
      <c r="G107" s="6"/>
      <c r="H107" s="6"/>
      <c r="M107" s="9"/>
      <c r="N107" s="6"/>
    </row>
    <row r="108" spans="5:14">
      <c r="E108" s="9"/>
      <c r="F108" s="9"/>
      <c r="G108" s="6"/>
      <c r="H108" s="6"/>
      <c r="M108" s="9"/>
      <c r="N108" s="6"/>
    </row>
    <row r="109" spans="5:14">
      <c r="E109" s="9"/>
      <c r="F109" s="9"/>
      <c r="G109" s="6"/>
      <c r="H109" s="6"/>
      <c r="M109" s="9"/>
      <c r="N109" s="6"/>
    </row>
    <row r="110" spans="5:14">
      <c r="E110" s="9"/>
      <c r="F110" s="9"/>
      <c r="G110" s="6"/>
      <c r="H110" s="6"/>
      <c r="M110" s="9"/>
      <c r="N110" s="6"/>
    </row>
    <row r="111" spans="5:14">
      <c r="E111" s="9"/>
      <c r="F111" s="9"/>
      <c r="G111" s="6"/>
      <c r="H111" s="6"/>
      <c r="M111" s="9"/>
      <c r="N111" s="6"/>
    </row>
    <row r="112" spans="5:14">
      <c r="E112" s="9"/>
      <c r="F112" s="9"/>
      <c r="G112" s="6"/>
      <c r="H112" s="6"/>
      <c r="M112" s="9"/>
      <c r="N112" s="6"/>
    </row>
    <row r="113" spans="5:14">
      <c r="E113" s="9"/>
      <c r="F113" s="9"/>
      <c r="G113" s="6"/>
      <c r="H113" s="6"/>
      <c r="M113" s="9"/>
      <c r="N113" s="6"/>
    </row>
    <row r="114" spans="5:14">
      <c r="E114" s="9"/>
      <c r="F114" s="9"/>
      <c r="G114" s="6"/>
      <c r="H114" s="6"/>
      <c r="M114" s="9"/>
      <c r="N114" s="6"/>
    </row>
    <row r="115" spans="5:14">
      <c r="E115" s="9"/>
      <c r="F115" s="9"/>
      <c r="G115" s="6"/>
      <c r="H115" s="6"/>
      <c r="M115" s="9"/>
      <c r="N115" s="6"/>
    </row>
    <row r="116" spans="5:14">
      <c r="E116" s="9"/>
      <c r="F116" s="9"/>
      <c r="G116" s="6"/>
      <c r="H116" s="6"/>
      <c r="M116" s="9"/>
      <c r="N116" s="6"/>
    </row>
    <row r="117" spans="5:14">
      <c r="E117" s="9"/>
      <c r="F117" s="9"/>
      <c r="G117" s="6"/>
      <c r="H117" s="6"/>
      <c r="M117" s="9"/>
      <c r="N117" s="6"/>
    </row>
    <row r="118" spans="5:14">
      <c r="E118" s="9"/>
      <c r="F118" s="9"/>
      <c r="G118" s="6"/>
      <c r="H118" s="6"/>
      <c r="M118" s="9"/>
      <c r="N118" s="6"/>
    </row>
    <row r="119" spans="5:14">
      <c r="E119" s="9"/>
      <c r="F119" s="9"/>
      <c r="G119" s="6"/>
      <c r="H119" s="6"/>
      <c r="M119" s="9"/>
      <c r="N119" s="6"/>
    </row>
    <row r="120" spans="5:14">
      <c r="E120" s="9"/>
      <c r="F120" s="9"/>
      <c r="G120" s="6"/>
      <c r="H120" s="6"/>
      <c r="M120" s="9"/>
      <c r="N120" s="6"/>
    </row>
    <row r="121" spans="5:14">
      <c r="E121" s="9"/>
      <c r="F121" s="9"/>
      <c r="G121" s="6"/>
      <c r="H121" s="6"/>
      <c r="M121" s="9"/>
      <c r="N121" s="6"/>
    </row>
    <row r="122" spans="5:14">
      <c r="E122" s="9"/>
      <c r="F122" s="9"/>
      <c r="G122" s="6"/>
      <c r="H122" s="6"/>
      <c r="M122" s="9"/>
      <c r="N122" s="6"/>
    </row>
    <row r="123" spans="5:14">
      <c r="E123" s="9"/>
      <c r="F123" s="9"/>
      <c r="G123" s="6"/>
      <c r="H123" s="6"/>
      <c r="M123" s="9"/>
      <c r="N123" s="6"/>
    </row>
    <row r="124" spans="5:14">
      <c r="E124" s="9"/>
      <c r="F124" s="9"/>
      <c r="G124" s="6"/>
      <c r="M124" s="9"/>
      <c r="N124" s="6"/>
    </row>
    <row r="125" spans="5:14">
      <c r="E125" s="9"/>
      <c r="F125" s="9"/>
      <c r="G125" s="6"/>
      <c r="M125" s="9"/>
      <c r="N125" s="6"/>
    </row>
    <row r="126" spans="5:14">
      <c r="E126" s="9"/>
      <c r="F126" s="9"/>
      <c r="G126" s="6"/>
      <c r="M126" s="9"/>
      <c r="N126" s="6"/>
    </row>
    <row r="127" spans="5:14">
      <c r="E127" s="9"/>
      <c r="F127" s="9"/>
      <c r="G127" s="6"/>
      <c r="M127" s="9"/>
      <c r="N127" s="6"/>
    </row>
    <row r="128" spans="5:14">
      <c r="E128" s="9"/>
      <c r="F128" s="9"/>
      <c r="G128" s="6"/>
      <c r="M128" s="9"/>
      <c r="N128" s="6"/>
    </row>
    <row r="129" spans="5:14">
      <c r="E129" s="9"/>
      <c r="F129" s="9"/>
      <c r="G129" s="6"/>
      <c r="M129" s="9"/>
      <c r="N129" s="6"/>
    </row>
    <row r="130" spans="5:14">
      <c r="E130" s="9"/>
      <c r="F130" s="9"/>
      <c r="G130" s="6"/>
      <c r="M130" s="9"/>
      <c r="N130" s="6"/>
    </row>
    <row r="131" spans="5:14">
      <c r="E131" s="9"/>
      <c r="F131" s="9"/>
      <c r="G131" s="6"/>
      <c r="M131" s="9"/>
      <c r="N131" s="6"/>
    </row>
    <row r="132" spans="5:14">
      <c r="E132" s="9"/>
      <c r="F132" s="9"/>
      <c r="G132" s="6"/>
      <c r="M132" s="9"/>
      <c r="N132" s="6"/>
    </row>
    <row r="133" spans="5:14">
      <c r="E133" s="9"/>
      <c r="F133" s="9"/>
      <c r="G133" s="6"/>
      <c r="M133" s="9"/>
      <c r="N133" s="6"/>
    </row>
    <row r="134" spans="5:14">
      <c r="E134" s="9"/>
      <c r="F134" s="9"/>
      <c r="G134" s="6"/>
      <c r="M134" s="9"/>
      <c r="N134" s="6"/>
    </row>
    <row r="135" spans="5:14">
      <c r="E135" s="9"/>
      <c r="F135" s="9"/>
      <c r="G135" s="6"/>
      <c r="M135" s="9"/>
      <c r="N135" s="6"/>
    </row>
    <row r="136" spans="5:14">
      <c r="E136" s="9"/>
      <c r="F136" s="9"/>
      <c r="G136" s="6"/>
      <c r="M136" s="9"/>
      <c r="N136" s="6"/>
    </row>
    <row r="137" spans="5:14">
      <c r="E137" s="9"/>
      <c r="F137" s="9"/>
      <c r="G137" s="6"/>
      <c r="M137" s="9"/>
      <c r="N137" s="6"/>
    </row>
    <row r="138" spans="5:14">
      <c r="E138" s="9"/>
      <c r="F138" s="9"/>
      <c r="G138" s="6"/>
      <c r="M138" s="9"/>
      <c r="N138" s="6"/>
    </row>
    <row r="139" spans="5:14">
      <c r="E139" s="9"/>
      <c r="F139" s="9"/>
      <c r="G139" s="6"/>
      <c r="M139" s="9"/>
      <c r="N139" s="6"/>
    </row>
    <row r="140" spans="5:14">
      <c r="E140" s="9"/>
      <c r="F140" s="9"/>
      <c r="G140" s="6"/>
      <c r="M140" s="9"/>
      <c r="N140" s="6"/>
    </row>
    <row r="141" spans="5:14">
      <c r="E141" s="9"/>
      <c r="F141" s="9"/>
      <c r="G141" s="6"/>
      <c r="M141" s="9"/>
      <c r="N141" s="6"/>
    </row>
    <row r="142" spans="5:14">
      <c r="E142" s="9"/>
      <c r="F142" s="9"/>
      <c r="G142" s="6"/>
      <c r="M142" s="9"/>
      <c r="N142" s="6"/>
    </row>
    <row r="143" spans="5:14">
      <c r="E143" s="9"/>
      <c r="F143" s="9"/>
      <c r="G143" s="6"/>
      <c r="M143" s="9"/>
      <c r="N143" s="6"/>
    </row>
    <row r="144" spans="5:14">
      <c r="E144" s="9"/>
      <c r="F144" s="9"/>
      <c r="G144" s="6"/>
      <c r="M144" s="9"/>
      <c r="N144" s="6"/>
    </row>
    <row r="145" spans="5:14">
      <c r="E145" s="9"/>
      <c r="F145" s="9"/>
      <c r="G145" s="6"/>
      <c r="M145" s="9"/>
      <c r="N145" s="6"/>
    </row>
    <row r="146" spans="5:14">
      <c r="E146" s="9"/>
      <c r="F146" s="9"/>
      <c r="G146" s="6"/>
      <c r="M146" s="9"/>
      <c r="N146" s="6"/>
    </row>
    <row r="147" spans="5:14">
      <c r="E147" s="9"/>
      <c r="F147" s="9"/>
      <c r="G147" s="6"/>
      <c r="M147" s="9"/>
      <c r="N147" s="6"/>
    </row>
    <row r="148" spans="5:14">
      <c r="E148" s="9"/>
      <c r="F148" s="9"/>
      <c r="G148" s="6"/>
      <c r="M148" s="9"/>
      <c r="N148" s="6"/>
    </row>
    <row r="149" spans="5:14">
      <c r="E149" s="9"/>
      <c r="F149" s="9"/>
      <c r="G149" s="6"/>
      <c r="M149" s="9"/>
      <c r="N149" s="6"/>
    </row>
    <row r="150" spans="5:14">
      <c r="E150" s="9"/>
      <c r="F150" s="9"/>
      <c r="G150" s="6"/>
      <c r="M150" s="9"/>
      <c r="N150" s="6"/>
    </row>
    <row r="151" spans="5:14">
      <c r="E151" s="9"/>
      <c r="F151" s="9"/>
      <c r="G151" s="6"/>
      <c r="M151" s="9"/>
      <c r="N151" s="6"/>
    </row>
    <row r="152" spans="5:14">
      <c r="E152" s="9"/>
      <c r="F152" s="9"/>
      <c r="G152" s="6"/>
      <c r="M152" s="9"/>
      <c r="N152" s="6"/>
    </row>
    <row r="153" spans="5:14">
      <c r="E153" s="9"/>
      <c r="F153" s="9"/>
      <c r="G153" s="6"/>
      <c r="M153" s="9"/>
      <c r="N153" s="6"/>
    </row>
    <row r="154" spans="5:14">
      <c r="E154" s="9"/>
      <c r="F154" s="9"/>
      <c r="G154" s="6"/>
      <c r="M154" s="9"/>
      <c r="N154" s="6"/>
    </row>
    <row r="155" spans="5:14">
      <c r="E155" s="9"/>
      <c r="F155" s="9"/>
      <c r="G155" s="6"/>
      <c r="M155" s="9"/>
      <c r="N155" s="6"/>
    </row>
    <row r="156" spans="5:14">
      <c r="E156" s="9"/>
      <c r="F156" s="9"/>
      <c r="G156" s="6"/>
      <c r="M156" s="9"/>
      <c r="N156" s="6"/>
    </row>
    <row r="157" spans="5:14">
      <c r="E157" s="9"/>
      <c r="F157" s="9"/>
      <c r="G157" s="6"/>
      <c r="M157" s="9"/>
      <c r="N157" s="6"/>
    </row>
    <row r="158" spans="5:14">
      <c r="E158" s="9"/>
      <c r="F158" s="9"/>
      <c r="G158" s="6"/>
      <c r="M158" s="9"/>
      <c r="N158" s="6"/>
    </row>
    <row r="159" spans="5:14">
      <c r="E159" s="9"/>
      <c r="F159" s="9"/>
      <c r="G159" s="6"/>
      <c r="M159" s="9"/>
      <c r="N159" s="6"/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6D73-693C-48A3-A0C7-3995DE07043C}">
  <sheetPr codeName="Tabelle2"/>
  <dimension ref="B2:S39"/>
  <sheetViews>
    <sheetView workbookViewId="0">
      <selection activeCell="F33" sqref="F32:F33"/>
    </sheetView>
  </sheetViews>
  <sheetFormatPr baseColWidth="10" defaultRowHeight="14.25"/>
  <cols>
    <col min="8" max="8" width="12.5" customWidth="1"/>
    <col min="17" max="17" width="13.5" customWidth="1"/>
  </cols>
  <sheetData>
    <row r="2" spans="2:19">
      <c r="B2" s="2" t="s">
        <v>18</v>
      </c>
      <c r="C2" s="15">
        <v>220</v>
      </c>
      <c r="D2" s="2" t="s">
        <v>0</v>
      </c>
      <c r="E2" s="2"/>
      <c r="F2" s="2"/>
      <c r="G2" s="2"/>
      <c r="H2" s="4"/>
      <c r="I2" s="1"/>
      <c r="K2" s="2" t="s">
        <v>18</v>
      </c>
      <c r="L2" s="15">
        <v>180</v>
      </c>
      <c r="M2" s="2" t="s">
        <v>0</v>
      </c>
      <c r="N2" s="2"/>
      <c r="O2" s="2"/>
      <c r="P2" s="2"/>
      <c r="Q2" s="4"/>
      <c r="R2" s="1"/>
    </row>
    <row r="3" spans="2:19">
      <c r="B3" s="2" t="s">
        <v>1</v>
      </c>
      <c r="C3" s="3">
        <v>100</v>
      </c>
      <c r="D3" s="2" t="s">
        <v>17</v>
      </c>
      <c r="E3" s="2"/>
      <c r="F3" s="2"/>
      <c r="G3" s="1" t="s">
        <v>12</v>
      </c>
      <c r="H3" s="11">
        <f>(PI()*C2)^2</f>
        <v>477688.85301272495</v>
      </c>
      <c r="I3" s="1"/>
      <c r="K3" s="2" t="s">
        <v>1</v>
      </c>
      <c r="L3" s="9">
        <f>C3</f>
        <v>100</v>
      </c>
      <c r="M3" s="2"/>
      <c r="N3" s="2"/>
      <c r="O3" s="2"/>
      <c r="P3" s="1" t="s">
        <v>12</v>
      </c>
      <c r="Q3" s="11">
        <f>(PI()*L2)^2</f>
        <v>319775.18259529519</v>
      </c>
      <c r="R3" s="1"/>
    </row>
    <row r="4" spans="2:19">
      <c r="B4" s="2" t="s">
        <v>2</v>
      </c>
      <c r="C4" s="16">
        <v>302</v>
      </c>
      <c r="D4" s="2"/>
      <c r="E4" s="2"/>
      <c r="F4" s="2"/>
      <c r="G4" s="6" t="s">
        <v>14</v>
      </c>
      <c r="H4" s="12">
        <f>C4/H3</f>
        <v>6.3221069132202493E-4</v>
      </c>
      <c r="I4" s="1"/>
      <c r="K4" s="2" t="s">
        <v>2</v>
      </c>
      <c r="L4" s="16">
        <v>202</v>
      </c>
      <c r="M4" s="2"/>
      <c r="N4" s="2"/>
      <c r="O4" s="2"/>
      <c r="P4" s="6" t="s">
        <v>14</v>
      </c>
      <c r="Q4" s="12">
        <f>L4/Q3</f>
        <v>6.3169379925161206E-4</v>
      </c>
      <c r="R4" s="1"/>
    </row>
    <row r="5" spans="2:19" ht="15">
      <c r="B5" s="7" t="s">
        <v>3</v>
      </c>
      <c r="C5" s="8">
        <v>1</v>
      </c>
      <c r="D5" s="2"/>
      <c r="E5" s="2"/>
      <c r="F5" s="2"/>
      <c r="G5" s="2"/>
      <c r="H5" s="2"/>
      <c r="I5" s="1"/>
      <c r="K5" s="7" t="s">
        <v>3</v>
      </c>
      <c r="L5" s="17">
        <f>C5</f>
        <v>1</v>
      </c>
      <c r="M5" s="2"/>
      <c r="N5" s="2"/>
      <c r="O5" s="2"/>
      <c r="P5" s="2"/>
      <c r="Q5" s="2"/>
      <c r="R5" s="1"/>
    </row>
    <row r="6" spans="2:19">
      <c r="B6" s="2"/>
      <c r="C6" s="2"/>
      <c r="D6" s="2"/>
      <c r="E6" s="2"/>
      <c r="F6" s="2"/>
      <c r="G6" s="2"/>
      <c r="H6" s="2"/>
      <c r="I6" s="1"/>
      <c r="K6" s="2"/>
      <c r="L6" s="2"/>
      <c r="M6" s="2"/>
      <c r="N6" s="2"/>
      <c r="O6" s="2"/>
      <c r="P6" s="2"/>
      <c r="Q6" s="2"/>
      <c r="R6" s="1"/>
    </row>
    <row r="7" spans="2:19">
      <c r="B7" s="2"/>
      <c r="C7" s="2" t="s">
        <v>4</v>
      </c>
      <c r="D7" s="2" t="s">
        <v>5</v>
      </c>
      <c r="E7" s="2" t="s">
        <v>6</v>
      </c>
      <c r="F7" s="2" t="s">
        <v>7</v>
      </c>
      <c r="G7" s="2"/>
      <c r="H7" s="2"/>
      <c r="I7" s="1"/>
      <c r="K7" s="2"/>
      <c r="L7" s="2" t="s">
        <v>4</v>
      </c>
      <c r="M7" s="2" t="s">
        <v>5</v>
      </c>
      <c r="N7" s="2" t="s">
        <v>6</v>
      </c>
      <c r="O7" s="2" t="s">
        <v>7</v>
      </c>
      <c r="P7" s="2"/>
      <c r="Q7" s="2"/>
      <c r="R7" s="1"/>
    </row>
    <row r="8" spans="2:19" ht="15">
      <c r="B8" s="2" t="s">
        <v>8</v>
      </c>
      <c r="C8" s="2" t="s">
        <v>9</v>
      </c>
      <c r="D8" s="2" t="s">
        <v>9</v>
      </c>
      <c r="E8" s="2" t="s">
        <v>10</v>
      </c>
      <c r="F8" s="2" t="s">
        <v>10</v>
      </c>
      <c r="G8" s="2" t="s">
        <v>11</v>
      </c>
      <c r="H8" s="2" t="s">
        <v>13</v>
      </c>
      <c r="I8" s="1" t="s">
        <v>15</v>
      </c>
      <c r="K8" s="2" t="s">
        <v>8</v>
      </c>
      <c r="L8" s="2" t="s">
        <v>9</v>
      </c>
      <c r="M8" s="2" t="s">
        <v>9</v>
      </c>
      <c r="N8" s="2" t="s">
        <v>10</v>
      </c>
      <c r="O8" s="2" t="s">
        <v>10</v>
      </c>
      <c r="P8" s="2" t="s">
        <v>11</v>
      </c>
      <c r="Q8" s="2" t="s">
        <v>13</v>
      </c>
      <c r="R8" s="1" t="s">
        <v>15</v>
      </c>
      <c r="S8" s="18" t="s">
        <v>16</v>
      </c>
    </row>
    <row r="9" spans="2:19">
      <c r="B9" s="9">
        <v>0</v>
      </c>
      <c r="C9" s="1">
        <f>SQRT(($C$2+$B9+$C$5)^2+$C$3^2)</f>
        <v>242.57163890281981</v>
      </c>
      <c r="D9" s="1">
        <f>SQRT(($C$2-$B9-$C$5)^2+$C$3^2)</f>
        <v>240.75090861718465</v>
      </c>
      <c r="E9" s="1">
        <f>SQRT(($C$2+$B9-$C$5)^2+$C$3^2)</f>
        <v>240.75090861718465</v>
      </c>
      <c r="F9" s="1">
        <f>SQRT(($C$2-$B9+$C$5)^2+$C$3^2)</f>
        <v>242.57163890281981</v>
      </c>
      <c r="G9" s="10"/>
      <c r="H9" s="13"/>
      <c r="I9" s="1"/>
      <c r="K9" s="9">
        <v>0</v>
      </c>
      <c r="L9" s="1">
        <f>SQRT(($L$2+$K9+$L$5)^2+$L$3^2)</f>
        <v>206.78733036624851</v>
      </c>
      <c r="M9" s="1">
        <f>SQRT(($L$2-$K9-$L$5)^2+$L$3^2)</f>
        <v>205.03902067655318</v>
      </c>
      <c r="N9" s="1">
        <f>SQRT(($L$2+$K9-$L$5)^2+$L$3^2)</f>
        <v>205.03902067655318</v>
      </c>
      <c r="O9" s="1">
        <f>SQRT(($L$2-$K9+$L$5)^2+$L$3^2)</f>
        <v>206.78733036624851</v>
      </c>
      <c r="P9" s="10"/>
      <c r="Q9" s="13"/>
      <c r="R9" s="1"/>
      <c r="S9" s="6">
        <f>S10</f>
        <v>129.06931924358628</v>
      </c>
    </row>
    <row r="10" spans="2:19">
      <c r="B10" s="9">
        <v>10</v>
      </c>
      <c r="C10" s="1">
        <f t="shared" ref="C10:C39" si="0">SQRT(($C$2+$B10+$C$5)^2+$C$3^2)</f>
        <v>251.71610993339303</v>
      </c>
      <c r="D10" s="1">
        <f t="shared" ref="D10:D39" si="1">SQRT(($C$2-$B10-$C$5)^2+$C$3^2)</f>
        <v>231.69160537231383</v>
      </c>
      <c r="E10" s="1">
        <f t="shared" ref="E10:E39" si="2">SQRT(($C$2+$B10-$C$5)^2+$C$3^2)</f>
        <v>249.88197213884797</v>
      </c>
      <c r="F10" s="1">
        <f t="shared" ref="F10:F39" si="3">SQRT(($C$2-$B10+$C$5)^2+$C$3^2)</f>
        <v>233.49732332512937</v>
      </c>
      <c r="G10" s="10">
        <f t="shared" ref="G10:G34" si="4">((C10-D10)^2-(E10-F10)^2)*PI()^2/4</f>
        <v>326.99002667497246</v>
      </c>
      <c r="H10" s="13">
        <f t="shared" ref="H10:H34" si="5">4*PI()*B10*$C$5</f>
        <v>125.66370614359172</v>
      </c>
      <c r="I10" s="6">
        <f>$H$4*G10/H10*1000000</f>
        <v>1645.0779398736827</v>
      </c>
      <c r="K10" s="9">
        <v>10</v>
      </c>
      <c r="L10" s="1">
        <f t="shared" ref="L10:L39" si="6">SQRT(($L$2+$K10+$L$5)^2+$L$3^2)</f>
        <v>215.59452683219953</v>
      </c>
      <c r="M10" s="1">
        <f t="shared" ref="M10:M39" si="7">SQRT(($L$2-$K10-$L$5)^2+$L$3^2)</f>
        <v>196.3695495742657</v>
      </c>
      <c r="N10" s="1">
        <f t="shared" ref="N10:N39" si="8">SQRT(($L$2+$K10-$L$5)^2+$L$3^2)</f>
        <v>213.82469455140114</v>
      </c>
      <c r="O10" s="1">
        <f t="shared" ref="O10:O39" si="9">SQRT(($L$2-$K10+$L$5)^2+$L$3^2)</f>
        <v>198.09341230843594</v>
      </c>
      <c r="P10" s="10">
        <f t="shared" ref="P10:P34" si="10">((L10-M10)^2-(N10-O10)^2)*PI()^2/4</f>
        <v>301.335084061359</v>
      </c>
      <c r="Q10" s="13">
        <f t="shared" ref="Q10:Q34" si="11">4*PI()*K10*$C$5</f>
        <v>125.66370614359172</v>
      </c>
      <c r="R10" s="6">
        <f>$H$4*P10/Q10*1000000</f>
        <v>1516.0086206300964</v>
      </c>
      <c r="S10" s="6">
        <f>I10-R10</f>
        <v>129.06931924358628</v>
      </c>
    </row>
    <row r="11" spans="2:19">
      <c r="B11" s="9">
        <v>20</v>
      </c>
      <c r="C11" s="1">
        <f t="shared" si="0"/>
        <v>260.92336039534672</v>
      </c>
      <c r="D11" s="1">
        <f t="shared" si="1"/>
        <v>222.71281956816046</v>
      </c>
      <c r="E11" s="1">
        <f t="shared" si="2"/>
        <v>259.07720856918309</v>
      </c>
      <c r="F11" s="1">
        <f t="shared" si="3"/>
        <v>224.50167037240502</v>
      </c>
      <c r="G11" s="10">
        <f t="shared" si="4"/>
        <v>652.81903348850494</v>
      </c>
      <c r="H11" s="13">
        <f t="shared" si="5"/>
        <v>251.32741228718345</v>
      </c>
      <c r="I11" s="6">
        <f t="shared" ref="I11:I34" si="12">$H$4*G11/H11*1000000</f>
        <v>1642.1574101847013</v>
      </c>
      <c r="K11" s="9">
        <v>20</v>
      </c>
      <c r="L11" s="1">
        <f t="shared" si="6"/>
        <v>224.50167037240502</v>
      </c>
      <c r="M11" s="1">
        <f t="shared" si="7"/>
        <v>187.83237207680682</v>
      </c>
      <c r="N11" s="1">
        <f t="shared" si="8"/>
        <v>222.71281956816046</v>
      </c>
      <c r="O11" s="1">
        <f t="shared" si="9"/>
        <v>189.52836199366047</v>
      </c>
      <c r="P11" s="10">
        <f t="shared" si="10"/>
        <v>600.63750793978227</v>
      </c>
      <c r="Q11" s="13">
        <f t="shared" si="11"/>
        <v>251.32741228718345</v>
      </c>
      <c r="R11" s="6">
        <f t="shared" ref="R11:R34" si="13">$H$4*P11/Q11*1000000</f>
        <v>1510.8954915536385</v>
      </c>
      <c r="S11" s="6">
        <f t="shared" ref="S11:S34" si="14">I11-R11</f>
        <v>131.26191863106283</v>
      </c>
    </row>
    <row r="12" spans="2:19">
      <c r="B12" s="9">
        <v>30</v>
      </c>
      <c r="C12" s="1">
        <f t="shared" si="0"/>
        <v>270.18697229881383</v>
      </c>
      <c r="D12" s="1">
        <f t="shared" si="1"/>
        <v>213.82469455140114</v>
      </c>
      <c r="E12" s="1">
        <f t="shared" si="2"/>
        <v>268.33002068348594</v>
      </c>
      <c r="F12" s="1">
        <f t="shared" si="3"/>
        <v>215.59452683219953</v>
      </c>
      <c r="G12" s="10">
        <f t="shared" si="4"/>
        <v>976.2865644516861</v>
      </c>
      <c r="H12" s="13">
        <f t="shared" si="5"/>
        <v>376.99111843077515</v>
      </c>
      <c r="I12" s="6">
        <f t="shared" si="12"/>
        <v>1637.2237266744569</v>
      </c>
      <c r="K12" s="9">
        <v>30</v>
      </c>
      <c r="L12" s="1">
        <f t="shared" si="6"/>
        <v>233.49732332512937</v>
      </c>
      <c r="M12" s="1">
        <f t="shared" si="7"/>
        <v>179.44637081869334</v>
      </c>
      <c r="N12" s="1">
        <f t="shared" si="8"/>
        <v>231.69160537231383</v>
      </c>
      <c r="O12" s="1">
        <f t="shared" si="9"/>
        <v>181.11046352985792</v>
      </c>
      <c r="P12" s="10">
        <f t="shared" si="10"/>
        <v>895.79874542310313</v>
      </c>
      <c r="Q12" s="13">
        <f t="shared" si="11"/>
        <v>376.99111843077515</v>
      </c>
      <c r="R12" s="6">
        <f t="shared" si="13"/>
        <v>1502.2463831156156</v>
      </c>
      <c r="S12" s="6">
        <f t="shared" si="14"/>
        <v>134.97734355884131</v>
      </c>
    </row>
    <row r="13" spans="2:19">
      <c r="B13" s="9">
        <v>40</v>
      </c>
      <c r="C13" s="1">
        <f t="shared" si="0"/>
        <v>279.50134167835404</v>
      </c>
      <c r="D13" s="1">
        <f t="shared" si="1"/>
        <v>205.03902067655318</v>
      </c>
      <c r="E13" s="1">
        <f t="shared" si="2"/>
        <v>277.63465201591822</v>
      </c>
      <c r="F13" s="1">
        <f t="shared" si="3"/>
        <v>206.78733036624851</v>
      </c>
      <c r="G13" s="10">
        <f t="shared" si="4"/>
        <v>1296.1116450676186</v>
      </c>
      <c r="H13" s="13">
        <f t="shared" si="5"/>
        <v>502.6548245743669</v>
      </c>
      <c r="I13" s="6">
        <f t="shared" si="12"/>
        <v>1630.1756177364514</v>
      </c>
      <c r="K13" s="9">
        <v>40</v>
      </c>
      <c r="L13" s="1">
        <f t="shared" si="6"/>
        <v>242.57163890281981</v>
      </c>
      <c r="M13" s="1">
        <f t="shared" si="7"/>
        <v>171.2337583538947</v>
      </c>
      <c r="N13" s="1">
        <f t="shared" si="8"/>
        <v>240.75090861718465</v>
      </c>
      <c r="O13" s="1">
        <f t="shared" si="9"/>
        <v>172.86121600868137</v>
      </c>
      <c r="P13" s="10">
        <f t="shared" si="10"/>
        <v>1184.5569245181921</v>
      </c>
      <c r="Q13" s="13">
        <f t="shared" si="11"/>
        <v>502.6548245743669</v>
      </c>
      <c r="R13" s="6">
        <f t="shared" si="13"/>
        <v>1489.8684257016239</v>
      </c>
      <c r="S13" s="6">
        <f t="shared" si="14"/>
        <v>140.30719203482749</v>
      </c>
    </row>
    <row r="14" spans="2:19">
      <c r="B14" s="9">
        <v>50</v>
      </c>
      <c r="C14" s="1">
        <f t="shared" si="0"/>
        <v>288.86155853626491</v>
      </c>
      <c r="D14" s="1">
        <f t="shared" si="1"/>
        <v>196.3695495742657</v>
      </c>
      <c r="E14" s="1">
        <f t="shared" si="2"/>
        <v>286.98606237934274</v>
      </c>
      <c r="F14" s="1">
        <f t="shared" si="3"/>
        <v>198.09341230843594</v>
      </c>
      <c r="G14" s="10">
        <f t="shared" si="4"/>
        <v>1610.888418710321</v>
      </c>
      <c r="H14" s="13">
        <f t="shared" si="5"/>
        <v>628.31853071795865</v>
      </c>
      <c r="I14" s="6">
        <f t="shared" si="12"/>
        <v>1620.8671733297122</v>
      </c>
      <c r="K14" s="9">
        <v>50</v>
      </c>
      <c r="L14" s="1">
        <f t="shared" si="6"/>
        <v>251.71610993339303</v>
      </c>
      <c r="M14" s="1">
        <f t="shared" si="7"/>
        <v>163.22070947033652</v>
      </c>
      <c r="N14" s="1">
        <f t="shared" si="8"/>
        <v>249.88197213884797</v>
      </c>
      <c r="O14" s="1">
        <f t="shared" si="9"/>
        <v>164.80594649465777</v>
      </c>
      <c r="P14" s="10">
        <f t="shared" si="10"/>
        <v>1464.4167743857508</v>
      </c>
      <c r="Q14" s="13">
        <f t="shared" si="11"/>
        <v>628.31853071795865</v>
      </c>
      <c r="R14" s="6">
        <f t="shared" si="13"/>
        <v>1473.4882007380584</v>
      </c>
      <c r="S14" s="6">
        <f t="shared" si="14"/>
        <v>147.37897259165379</v>
      </c>
    </row>
    <row r="15" spans="2:19">
      <c r="B15" s="9">
        <v>60</v>
      </c>
      <c r="C15" s="1">
        <f t="shared" si="0"/>
        <v>298.26330649276991</v>
      </c>
      <c r="D15" s="1">
        <f t="shared" si="1"/>
        <v>187.83237207680682</v>
      </c>
      <c r="E15" s="1">
        <f t="shared" si="2"/>
        <v>296.37982387470305</v>
      </c>
      <c r="F15" s="1">
        <f t="shared" si="3"/>
        <v>189.52836199366047</v>
      </c>
      <c r="G15" s="10">
        <f t="shared" si="4"/>
        <v>1919.0369227532751</v>
      </c>
      <c r="H15" s="13">
        <f t="shared" si="5"/>
        <v>753.98223686155029</v>
      </c>
      <c r="I15" s="6">
        <f t="shared" si="12"/>
        <v>1609.1037696808755</v>
      </c>
      <c r="K15" s="9">
        <v>60</v>
      </c>
      <c r="L15" s="1">
        <f t="shared" si="6"/>
        <v>260.92336039534672</v>
      </c>
      <c r="M15" s="1">
        <f t="shared" si="7"/>
        <v>155.43809056984713</v>
      </c>
      <c r="N15" s="1">
        <f t="shared" si="8"/>
        <v>259.07720856918309</v>
      </c>
      <c r="O15" s="1">
        <f t="shared" si="9"/>
        <v>156.97452022541748</v>
      </c>
      <c r="P15" s="10">
        <f t="shared" si="10"/>
        <v>1732.5675586583654</v>
      </c>
      <c r="Q15" s="13">
        <f t="shared" si="11"/>
        <v>753.98223686155029</v>
      </c>
      <c r="R15" s="6">
        <f t="shared" si="13"/>
        <v>1452.7500522835937</v>
      </c>
      <c r="S15" s="6">
        <f t="shared" si="14"/>
        <v>156.3537173972818</v>
      </c>
    </row>
    <row r="16" spans="2:19">
      <c r="B16" s="9">
        <v>70</v>
      </c>
      <c r="C16" s="1">
        <f t="shared" si="0"/>
        <v>307.70277866798671</v>
      </c>
      <c r="D16" s="1">
        <f t="shared" si="1"/>
        <v>179.44637081869334</v>
      </c>
      <c r="E16" s="1">
        <f t="shared" si="2"/>
        <v>305.81203377238114</v>
      </c>
      <c r="F16" s="1">
        <f t="shared" si="3"/>
        <v>181.11046352985792</v>
      </c>
      <c r="G16" s="10">
        <f t="shared" si="4"/>
        <v>2218.7476032346253</v>
      </c>
      <c r="H16" s="13">
        <f t="shared" si="5"/>
        <v>879.64594300514204</v>
      </c>
      <c r="I16" s="6">
        <f t="shared" si="12"/>
        <v>1594.6369869199166</v>
      </c>
      <c r="K16" s="9">
        <v>70</v>
      </c>
      <c r="L16" s="1">
        <f t="shared" si="6"/>
        <v>270.18697229881383</v>
      </c>
      <c r="M16" s="1">
        <f t="shared" si="7"/>
        <v>147.92227688891217</v>
      </c>
      <c r="N16" s="1">
        <f t="shared" si="8"/>
        <v>268.33002068348594</v>
      </c>
      <c r="O16" s="1">
        <f t="shared" si="9"/>
        <v>149.40214188558343</v>
      </c>
      <c r="P16" s="10">
        <f t="shared" si="10"/>
        <v>1985.8023746258857</v>
      </c>
      <c r="Q16" s="13">
        <f t="shared" si="11"/>
        <v>879.64594300514204</v>
      </c>
      <c r="R16" s="6">
        <f t="shared" si="13"/>
        <v>1427.2168274910252</v>
      </c>
      <c r="S16" s="6">
        <f t="shared" si="14"/>
        <v>167.42015942889134</v>
      </c>
    </row>
    <row r="17" spans="2:19">
      <c r="B17" s="9">
        <v>80</v>
      </c>
      <c r="C17" s="1">
        <f t="shared" si="0"/>
        <v>317.1766069558094</v>
      </c>
      <c r="D17" s="1">
        <f t="shared" si="1"/>
        <v>171.2337583538947</v>
      </c>
      <c r="E17" s="1">
        <f t="shared" si="2"/>
        <v>315.27924130839949</v>
      </c>
      <c r="F17" s="1">
        <f t="shared" si="3"/>
        <v>172.86121600868137</v>
      </c>
      <c r="G17" s="10">
        <f t="shared" si="4"/>
        <v>2507.9186090003554</v>
      </c>
      <c r="H17" s="13">
        <f t="shared" si="5"/>
        <v>1005.3096491487338</v>
      </c>
      <c r="I17" s="6">
        <f t="shared" si="12"/>
        <v>1577.1587977078184</v>
      </c>
      <c r="K17" s="9">
        <v>80</v>
      </c>
      <c r="L17" s="1">
        <f t="shared" si="6"/>
        <v>279.50134167835404</v>
      </c>
      <c r="M17" s="1">
        <f t="shared" si="7"/>
        <v>140.71602609511115</v>
      </c>
      <c r="N17" s="1">
        <f t="shared" si="8"/>
        <v>277.63465201591822</v>
      </c>
      <c r="O17" s="1">
        <f t="shared" si="9"/>
        <v>142.13022197970423</v>
      </c>
      <c r="P17" s="10">
        <f t="shared" si="10"/>
        <v>2220.4469730579544</v>
      </c>
      <c r="Q17" s="13">
        <f t="shared" si="11"/>
        <v>1005.3096491487338</v>
      </c>
      <c r="R17" s="6">
        <f t="shared" si="13"/>
        <v>1396.3760489810825</v>
      </c>
      <c r="S17" s="6">
        <f t="shared" si="14"/>
        <v>180.78274872673592</v>
      </c>
    </row>
    <row r="18" spans="2:19">
      <c r="B18" s="9">
        <v>90</v>
      </c>
      <c r="C18" s="1">
        <f t="shared" si="0"/>
        <v>326.68180237044118</v>
      </c>
      <c r="D18" s="1">
        <f t="shared" si="1"/>
        <v>163.22070947033652</v>
      </c>
      <c r="E18" s="1">
        <f t="shared" si="2"/>
        <v>324.77838598034816</v>
      </c>
      <c r="F18" s="1">
        <f t="shared" si="3"/>
        <v>164.80594649465777</v>
      </c>
      <c r="G18" s="10">
        <f t="shared" si="4"/>
        <v>2784.0858558187119</v>
      </c>
      <c r="H18" s="13">
        <f t="shared" si="5"/>
        <v>1130.9733552923256</v>
      </c>
      <c r="I18" s="6">
        <f t="shared" si="12"/>
        <v>1556.2955885482149</v>
      </c>
      <c r="K18" s="9">
        <v>90</v>
      </c>
      <c r="L18" s="1">
        <f t="shared" si="6"/>
        <v>288.86155853626491</v>
      </c>
      <c r="M18" s="1">
        <f t="shared" si="7"/>
        <v>133.86933928274988</v>
      </c>
      <c r="N18" s="1">
        <f t="shared" si="8"/>
        <v>286.98606237934274</v>
      </c>
      <c r="O18" s="1">
        <f t="shared" si="9"/>
        <v>135.20724832641184</v>
      </c>
      <c r="P18" s="10">
        <f t="shared" si="10"/>
        <v>2432.313753102434</v>
      </c>
      <c r="Q18" s="13">
        <f t="shared" si="11"/>
        <v>1130.9733552923256</v>
      </c>
      <c r="R18" s="6">
        <f t="shared" si="13"/>
        <v>1359.6560450917932</v>
      </c>
      <c r="S18" s="6">
        <f t="shared" si="14"/>
        <v>196.63954345642173</v>
      </c>
    </row>
    <row r="19" spans="2:19">
      <c r="B19" s="9">
        <v>100</v>
      </c>
      <c r="C19" s="1">
        <f t="shared" si="0"/>
        <v>336.21570457074131</v>
      </c>
      <c r="D19" s="1">
        <f t="shared" si="1"/>
        <v>155.43809056984713</v>
      </c>
      <c r="E19" s="1">
        <f t="shared" si="2"/>
        <v>334.30674537017649</v>
      </c>
      <c r="F19" s="1">
        <f t="shared" si="3"/>
        <v>156.97452022541748</v>
      </c>
      <c r="G19" s="10">
        <f t="shared" si="4"/>
        <v>3044.3476988489001</v>
      </c>
      <c r="H19" s="13">
        <f t="shared" si="5"/>
        <v>1256.6370614359173</v>
      </c>
      <c r="I19" s="6">
        <f t="shared" si="12"/>
        <v>1531.6030557897309</v>
      </c>
      <c r="K19" s="9">
        <v>100</v>
      </c>
      <c r="L19" s="1">
        <f t="shared" si="6"/>
        <v>298.26330649276991</v>
      </c>
      <c r="M19" s="1">
        <f t="shared" si="7"/>
        <v>127.4401820463232</v>
      </c>
      <c r="N19" s="1">
        <f t="shared" si="8"/>
        <v>296.37982387470305</v>
      </c>
      <c r="O19" s="1">
        <f t="shared" si="9"/>
        <v>128.68954891520912</v>
      </c>
      <c r="P19" s="10">
        <f t="shared" si="10"/>
        <v>2616.7073151235845</v>
      </c>
      <c r="Q19" s="13">
        <f t="shared" si="11"/>
        <v>1256.6370614359173</v>
      </c>
      <c r="R19" s="6">
        <f t="shared" si="13"/>
        <v>1316.4583406376346</v>
      </c>
      <c r="S19" s="6">
        <f t="shared" si="14"/>
        <v>215.1447151520963</v>
      </c>
    </row>
    <row r="20" spans="2:19">
      <c r="B20" s="9">
        <v>110</v>
      </c>
      <c r="C20" s="1">
        <f t="shared" si="0"/>
        <v>345.77593901253454</v>
      </c>
      <c r="D20" s="1">
        <f t="shared" si="1"/>
        <v>147.92227688891217</v>
      </c>
      <c r="E20" s="1">
        <f t="shared" si="2"/>
        <v>343.86189088062667</v>
      </c>
      <c r="F20" s="1">
        <f t="shared" si="3"/>
        <v>149.40214188558343</v>
      </c>
      <c r="G20" s="10">
        <f t="shared" si="4"/>
        <v>3285.2893853209312</v>
      </c>
      <c r="H20" s="13">
        <f t="shared" si="5"/>
        <v>1382.3007675795091</v>
      </c>
      <c r="I20" s="6">
        <f t="shared" si="12"/>
        <v>1502.5637851041622</v>
      </c>
      <c r="K20" s="9">
        <v>110</v>
      </c>
      <c r="L20" s="1">
        <f t="shared" si="6"/>
        <v>307.70277866798671</v>
      </c>
      <c r="M20" s="1">
        <f t="shared" si="7"/>
        <v>121.49485585818027</v>
      </c>
      <c r="N20" s="1">
        <f t="shared" si="8"/>
        <v>305.81203377238114</v>
      </c>
      <c r="O20" s="1">
        <f t="shared" si="9"/>
        <v>122.64175471673585</v>
      </c>
      <c r="P20" s="10">
        <f t="shared" si="10"/>
        <v>2768.5212200556412</v>
      </c>
      <c r="Q20" s="13">
        <f t="shared" si="11"/>
        <v>1382.3007675795091</v>
      </c>
      <c r="R20" s="6">
        <f t="shared" si="13"/>
        <v>1266.2140943001375</v>
      </c>
      <c r="S20" s="6">
        <f t="shared" si="14"/>
        <v>236.3496908040247</v>
      </c>
    </row>
    <row r="21" spans="2:19">
      <c r="B21" s="9">
        <v>120</v>
      </c>
      <c r="C21" s="1">
        <f t="shared" si="0"/>
        <v>355.36038045904894</v>
      </c>
      <c r="D21" s="1">
        <f t="shared" si="1"/>
        <v>140.71602609511115</v>
      </c>
      <c r="E21" s="1">
        <f t="shared" si="2"/>
        <v>353.44165006405228</v>
      </c>
      <c r="F21" s="1">
        <f t="shared" si="3"/>
        <v>142.13022197970423</v>
      </c>
      <c r="G21" s="10">
        <f t="shared" si="4"/>
        <v>3502.9180725832812</v>
      </c>
      <c r="H21" s="13">
        <f t="shared" si="5"/>
        <v>1507.9644737231006</v>
      </c>
      <c r="I21" s="6">
        <f t="shared" si="12"/>
        <v>1468.5904707320999</v>
      </c>
      <c r="K21" s="9">
        <v>120</v>
      </c>
      <c r="L21" s="1">
        <f t="shared" si="6"/>
        <v>317.1766069558094</v>
      </c>
      <c r="M21" s="1">
        <f t="shared" si="7"/>
        <v>116.1077086157504</v>
      </c>
      <c r="N21" s="1">
        <f t="shared" si="8"/>
        <v>315.27924130839949</v>
      </c>
      <c r="O21" s="1">
        <f t="shared" si="9"/>
        <v>117.13667231059623</v>
      </c>
      <c r="P21" s="10">
        <f t="shared" si="10"/>
        <v>2882.4777520354596</v>
      </c>
      <c r="Q21" s="13">
        <f t="shared" si="11"/>
        <v>1507.9644737231006</v>
      </c>
      <c r="R21" s="6">
        <f t="shared" si="13"/>
        <v>1208.4722711241534</v>
      </c>
      <c r="S21" s="6">
        <f t="shared" si="14"/>
        <v>260.11819960794651</v>
      </c>
    </row>
    <row r="22" spans="2:19">
      <c r="B22" s="9">
        <v>130</v>
      </c>
      <c r="C22" s="1">
        <f t="shared" si="0"/>
        <v>364.96712180688274</v>
      </c>
      <c r="D22" s="1">
        <f t="shared" si="1"/>
        <v>133.86933928274988</v>
      </c>
      <c r="E22" s="1">
        <f t="shared" si="2"/>
        <v>363.04407445928655</v>
      </c>
      <c r="F22" s="1">
        <f t="shared" si="3"/>
        <v>135.20724832641184</v>
      </c>
      <c r="G22" s="10">
        <f t="shared" si="4"/>
        <v>3692.6279665081847</v>
      </c>
      <c r="H22" s="13">
        <f t="shared" si="5"/>
        <v>1633.6281798666923</v>
      </c>
      <c r="I22" s="6">
        <f t="shared" si="12"/>
        <v>1429.039305438331</v>
      </c>
      <c r="K22" s="9">
        <v>130</v>
      </c>
      <c r="L22" s="1">
        <f t="shared" si="6"/>
        <v>326.68180237044118</v>
      </c>
      <c r="M22" s="1">
        <f t="shared" si="7"/>
        <v>111.35977729862789</v>
      </c>
      <c r="N22" s="1">
        <f t="shared" si="8"/>
        <v>324.77838598034816</v>
      </c>
      <c r="O22" s="1">
        <f t="shared" si="9"/>
        <v>112.25417586887359</v>
      </c>
      <c r="P22" s="10">
        <f t="shared" si="10"/>
        <v>2953.5644829858829</v>
      </c>
      <c r="Q22" s="13">
        <f t="shared" si="11"/>
        <v>1633.6281798666923</v>
      </c>
      <c r="R22" s="6">
        <f t="shared" si="13"/>
        <v>1143.0232819594589</v>
      </c>
      <c r="S22" s="6">
        <f t="shared" si="14"/>
        <v>286.01602347887206</v>
      </c>
    </row>
    <row r="23" spans="2:19">
      <c r="B23" s="9">
        <v>140</v>
      </c>
      <c r="C23" s="1">
        <f t="shared" si="0"/>
        <v>374.59444736941845</v>
      </c>
      <c r="D23" s="1">
        <f t="shared" si="1"/>
        <v>127.4401820463232</v>
      </c>
      <c r="E23" s="1">
        <f t="shared" si="2"/>
        <v>372.66741204457361</v>
      </c>
      <c r="F23" s="1">
        <f t="shared" si="3"/>
        <v>128.68954891520912</v>
      </c>
      <c r="G23" s="10">
        <f t="shared" si="4"/>
        <v>3849.2275606820253</v>
      </c>
      <c r="H23" s="13">
        <f t="shared" si="5"/>
        <v>1759.2918860102841</v>
      </c>
      <c r="I23" s="6">
        <f t="shared" si="12"/>
        <v>1383.2399481551122</v>
      </c>
      <c r="K23" s="9">
        <v>140</v>
      </c>
      <c r="L23" s="1">
        <f t="shared" si="6"/>
        <v>336.21570457074131</v>
      </c>
      <c r="M23" s="1">
        <f t="shared" si="7"/>
        <v>107.33592129385204</v>
      </c>
      <c r="N23" s="1">
        <f t="shared" si="8"/>
        <v>334.30674537017649</v>
      </c>
      <c r="O23" s="1">
        <f t="shared" si="9"/>
        <v>108.07867504739313</v>
      </c>
      <c r="P23" s="10">
        <f t="shared" si="10"/>
        <v>2977.6976233460305</v>
      </c>
      <c r="Q23" s="13">
        <f t="shared" si="11"/>
        <v>1759.2918860102841</v>
      </c>
      <c r="R23" s="6">
        <f t="shared" si="13"/>
        <v>1070.0511313519128</v>
      </c>
      <c r="S23" s="6">
        <f t="shared" si="14"/>
        <v>313.18881680319942</v>
      </c>
    </row>
    <row r="24" spans="2:19">
      <c r="B24" s="9">
        <v>150</v>
      </c>
      <c r="C24" s="1">
        <f t="shared" si="0"/>
        <v>384.24080990961903</v>
      </c>
      <c r="D24" s="1">
        <f t="shared" si="1"/>
        <v>121.49485585818027</v>
      </c>
      <c r="E24" s="1">
        <f t="shared" si="2"/>
        <v>382.31008357091497</v>
      </c>
      <c r="F24" s="1">
        <f t="shared" si="3"/>
        <v>122.64175471673585</v>
      </c>
      <c r="G24" s="10">
        <f t="shared" si="4"/>
        <v>3967.0760414578081</v>
      </c>
      <c r="H24" s="13">
        <f t="shared" si="5"/>
        <v>1884.9555921538758</v>
      </c>
      <c r="I24" s="6">
        <f t="shared" si="12"/>
        <v>1330.5501186005358</v>
      </c>
      <c r="K24" s="9">
        <v>150</v>
      </c>
      <c r="L24" s="1">
        <f t="shared" si="6"/>
        <v>345.77593901253454</v>
      </c>
      <c r="M24" s="1">
        <f t="shared" si="7"/>
        <v>104.12012293500234</v>
      </c>
      <c r="N24" s="1">
        <f t="shared" si="8"/>
        <v>343.86189088062667</v>
      </c>
      <c r="O24" s="1">
        <f t="shared" si="9"/>
        <v>104.69479452198185</v>
      </c>
      <c r="P24" s="10">
        <f t="shared" si="10"/>
        <v>2952.5747243954265</v>
      </c>
      <c r="Q24" s="13">
        <f t="shared" si="11"/>
        <v>1884.9555921538758</v>
      </c>
      <c r="R24" s="6">
        <f t="shared" si="13"/>
        <v>990.28821445974336</v>
      </c>
      <c r="S24" s="6">
        <f t="shared" si="14"/>
        <v>340.26190414079247</v>
      </c>
    </row>
    <row r="25" spans="2:19">
      <c r="B25" s="9">
        <v>160</v>
      </c>
      <c r="C25" s="1">
        <f t="shared" si="0"/>
        <v>393.90481083632375</v>
      </c>
      <c r="D25" s="1">
        <f t="shared" si="1"/>
        <v>116.1077086157504</v>
      </c>
      <c r="E25" s="1">
        <f t="shared" si="2"/>
        <v>391.97066216746373</v>
      </c>
      <c r="F25" s="1">
        <f t="shared" si="3"/>
        <v>117.13667231059623</v>
      </c>
      <c r="G25" s="10">
        <f t="shared" si="4"/>
        <v>4040.3890939611479</v>
      </c>
      <c r="H25" s="13">
        <f t="shared" si="5"/>
        <v>2010.6192982974676</v>
      </c>
      <c r="I25" s="6">
        <f t="shared" si="12"/>
        <v>1270.4429846396667</v>
      </c>
      <c r="K25" s="9">
        <v>160</v>
      </c>
      <c r="L25" s="1">
        <f t="shared" si="6"/>
        <v>355.36038045904894</v>
      </c>
      <c r="M25" s="1">
        <f t="shared" si="7"/>
        <v>101.78899744078434</v>
      </c>
      <c r="N25" s="1">
        <f t="shared" si="8"/>
        <v>353.44165006405228</v>
      </c>
      <c r="O25" s="1">
        <f t="shared" si="9"/>
        <v>102.18121158021175</v>
      </c>
      <c r="P25" s="10">
        <f t="shared" si="10"/>
        <v>2878.5647205372925</v>
      </c>
      <c r="Q25" s="13">
        <f t="shared" si="11"/>
        <v>2010.6192982974676</v>
      </c>
      <c r="R25" s="6">
        <f t="shared" si="13"/>
        <v>905.12380614623362</v>
      </c>
      <c r="S25" s="6">
        <f t="shared" si="14"/>
        <v>365.31917849343313</v>
      </c>
    </row>
    <row r="26" spans="2:19">
      <c r="B26" s="9">
        <v>170</v>
      </c>
      <c r="C26" s="1">
        <f t="shared" si="0"/>
        <v>403.58518307787267</v>
      </c>
      <c r="D26" s="1">
        <f t="shared" si="1"/>
        <v>111.35977729862789</v>
      </c>
      <c r="E26" s="1">
        <f t="shared" si="2"/>
        <v>401.64785571443053</v>
      </c>
      <c r="F26" s="1">
        <f t="shared" si="3"/>
        <v>112.25417586887359</v>
      </c>
      <c r="G26" s="10">
        <f t="shared" si="4"/>
        <v>4063.7746942075646</v>
      </c>
      <c r="H26" s="13">
        <f t="shared" si="5"/>
        <v>2136.2830044410593</v>
      </c>
      <c r="I26" s="6">
        <f t="shared" si="12"/>
        <v>1202.6317690404107</v>
      </c>
      <c r="K26" s="9">
        <v>170</v>
      </c>
      <c r="L26" s="1">
        <f t="shared" si="6"/>
        <v>364.96712180688274</v>
      </c>
      <c r="M26" s="1">
        <f t="shared" si="7"/>
        <v>100.40418317978589</v>
      </c>
      <c r="N26" s="1">
        <f t="shared" si="8"/>
        <v>363.04407445928655</v>
      </c>
      <c r="O26" s="1">
        <f t="shared" si="9"/>
        <v>100.60318086422517</v>
      </c>
      <c r="P26" s="10">
        <f t="shared" si="10"/>
        <v>2759.3584673723358</v>
      </c>
      <c r="Q26" s="13">
        <f t="shared" si="11"/>
        <v>2136.2830044410593</v>
      </c>
      <c r="R26" s="6">
        <f t="shared" si="13"/>
        <v>816.60338102964988</v>
      </c>
      <c r="S26" s="6">
        <f t="shared" si="14"/>
        <v>386.02838801076086</v>
      </c>
    </row>
    <row r="27" spans="2:19">
      <c r="B27" s="9">
        <v>180</v>
      </c>
      <c r="C27" s="1">
        <f t="shared" si="0"/>
        <v>413.28077622846189</v>
      </c>
      <c r="D27" s="1">
        <f t="shared" si="1"/>
        <v>107.33592129385204</v>
      </c>
      <c r="E27" s="1">
        <f t="shared" si="2"/>
        <v>411.34049156386243</v>
      </c>
      <c r="F27" s="1">
        <f t="shared" si="3"/>
        <v>108.07867504739313</v>
      </c>
      <c r="G27" s="10">
        <f t="shared" si="4"/>
        <v>4033.0285467760955</v>
      </c>
      <c r="H27" s="13">
        <f t="shared" si="5"/>
        <v>2261.9467105846511</v>
      </c>
      <c r="I27" s="6">
        <f t="shared" si="12"/>
        <v>1127.2253911851633</v>
      </c>
      <c r="K27" s="9">
        <v>180</v>
      </c>
      <c r="L27" s="1">
        <f t="shared" si="6"/>
        <v>374.59444736941845</v>
      </c>
      <c r="M27" s="1">
        <f t="shared" si="7"/>
        <v>100.00499987500625</v>
      </c>
      <c r="N27" s="1">
        <f t="shared" si="8"/>
        <v>372.66741204457361</v>
      </c>
      <c r="O27" s="1">
        <f t="shared" si="9"/>
        <v>100.00499987500625</v>
      </c>
      <c r="P27" s="10">
        <f t="shared" si="10"/>
        <v>2602.0562217328375</v>
      </c>
      <c r="Q27" s="13">
        <f t="shared" si="11"/>
        <v>2261.9467105846511</v>
      </c>
      <c r="R27" s="6">
        <f t="shared" si="13"/>
        <v>727.27078631100619</v>
      </c>
      <c r="S27" s="6">
        <f t="shared" si="14"/>
        <v>399.9546048741571</v>
      </c>
    </row>
    <row r="28" spans="2:19">
      <c r="B28" s="9">
        <v>190</v>
      </c>
      <c r="C28" s="1">
        <f t="shared" si="0"/>
        <v>422.9905436295237</v>
      </c>
      <c r="D28" s="1">
        <f t="shared" si="1"/>
        <v>104.12012293500234</v>
      </c>
      <c r="E28" s="1">
        <f t="shared" si="2"/>
        <v>421.04750325824284</v>
      </c>
      <c r="F28" s="1">
        <f t="shared" si="3"/>
        <v>104.69479452198185</v>
      </c>
      <c r="G28" s="10">
        <f t="shared" si="4"/>
        <v>3946.1364633703174</v>
      </c>
      <c r="H28" s="13">
        <f t="shared" si="5"/>
        <v>2387.6104167282429</v>
      </c>
      <c r="I28" s="6">
        <f t="shared" si="12"/>
        <v>1044.8897542409889</v>
      </c>
      <c r="K28" s="9">
        <v>190</v>
      </c>
      <c r="L28" s="1">
        <f t="shared" si="6"/>
        <v>384.24080990961903</v>
      </c>
      <c r="M28" s="1">
        <f t="shared" si="7"/>
        <v>100.60318086422517</v>
      </c>
      <c r="N28" s="1">
        <f t="shared" si="8"/>
        <v>382.31008357091497</v>
      </c>
      <c r="O28" s="1">
        <f t="shared" si="9"/>
        <v>100.40418317978589</v>
      </c>
      <c r="P28" s="10">
        <f t="shared" si="10"/>
        <v>2416.4935207834028</v>
      </c>
      <c r="Q28" s="13">
        <f t="shared" si="11"/>
        <v>2387.6104167282429</v>
      </c>
      <c r="R28" s="6">
        <f t="shared" si="13"/>
        <v>639.85859194027591</v>
      </c>
      <c r="S28" s="6">
        <f t="shared" si="14"/>
        <v>405.03116230071294</v>
      </c>
    </row>
    <row r="29" spans="2:19">
      <c r="B29" s="9">
        <v>200</v>
      </c>
      <c r="C29" s="1">
        <f t="shared" si="0"/>
        <v>432.71353110343108</v>
      </c>
      <c r="D29" s="1">
        <f t="shared" si="1"/>
        <v>101.78899744078434</v>
      </c>
      <c r="E29" s="1">
        <f t="shared" si="2"/>
        <v>430.76791895404654</v>
      </c>
      <c r="F29" s="1">
        <f t="shared" si="3"/>
        <v>102.18121158021175</v>
      </c>
      <c r="G29" s="10">
        <f t="shared" si="4"/>
        <v>3804.2950685039032</v>
      </c>
      <c r="H29" s="13">
        <f t="shared" si="5"/>
        <v>2513.2741228718346</v>
      </c>
      <c r="I29" s="6">
        <f t="shared" si="12"/>
        <v>956.96525634202487</v>
      </c>
      <c r="K29" s="9">
        <v>200</v>
      </c>
      <c r="L29" s="1">
        <f t="shared" si="6"/>
        <v>393.90481083632375</v>
      </c>
      <c r="M29" s="1">
        <f t="shared" si="7"/>
        <v>102.18121158021175</v>
      </c>
      <c r="N29" s="1">
        <f t="shared" si="8"/>
        <v>391.97066216746373</v>
      </c>
      <c r="O29" s="1">
        <f t="shared" si="9"/>
        <v>101.78899744078434</v>
      </c>
      <c r="P29" s="10">
        <f t="shared" si="10"/>
        <v>2213.8998656020708</v>
      </c>
      <c r="Q29" s="13">
        <f t="shared" si="11"/>
        <v>2513.2741228718346</v>
      </c>
      <c r="R29" s="6">
        <f t="shared" si="13"/>
        <v>556.90350360616003</v>
      </c>
      <c r="S29" s="6">
        <f t="shared" si="14"/>
        <v>400.06175273586484</v>
      </c>
    </row>
    <row r="30" spans="2:19">
      <c r="B30" s="9">
        <v>210</v>
      </c>
      <c r="C30" s="1">
        <f t="shared" si="0"/>
        <v>442.44886710217713</v>
      </c>
      <c r="D30" s="1">
        <f t="shared" si="1"/>
        <v>100.40418317978589</v>
      </c>
      <c r="E30" s="1">
        <f t="shared" si="2"/>
        <v>440.50085130451225</v>
      </c>
      <c r="F30" s="1">
        <f t="shared" si="3"/>
        <v>100.60318086422517</v>
      </c>
      <c r="G30" s="10">
        <f t="shared" si="4"/>
        <v>3612.6192376584409</v>
      </c>
      <c r="H30" s="13">
        <f t="shared" si="5"/>
        <v>2638.9378290154264</v>
      </c>
      <c r="I30" s="6">
        <f t="shared" si="12"/>
        <v>865.47567760450579</v>
      </c>
      <c r="K30" s="9">
        <v>210</v>
      </c>
      <c r="L30" s="1">
        <f t="shared" si="6"/>
        <v>403.58518307787267</v>
      </c>
      <c r="M30" s="1">
        <f t="shared" si="7"/>
        <v>104.69479452198185</v>
      </c>
      <c r="N30" s="1">
        <f t="shared" si="8"/>
        <v>401.64785571443053</v>
      </c>
      <c r="O30" s="1">
        <f t="shared" si="9"/>
        <v>104.12012293500234</v>
      </c>
      <c r="P30" s="10">
        <f t="shared" si="10"/>
        <v>2005.2879590644077</v>
      </c>
      <c r="Q30" s="13">
        <f t="shared" si="11"/>
        <v>2638.9378290154264</v>
      </c>
      <c r="R30" s="6">
        <f t="shared" si="13"/>
        <v>480.40710658683378</v>
      </c>
      <c r="S30" s="6">
        <f t="shared" si="14"/>
        <v>385.06857101767201</v>
      </c>
    </row>
    <row r="31" spans="2:19">
      <c r="B31" s="9">
        <v>220</v>
      </c>
      <c r="C31" s="1">
        <f t="shared" si="0"/>
        <v>452.19575407117657</v>
      </c>
      <c r="D31" s="1">
        <f t="shared" si="1"/>
        <v>100.00499987500625</v>
      </c>
      <c r="E31" s="1">
        <f t="shared" si="2"/>
        <v>450.24548859483309</v>
      </c>
      <c r="F31" s="1">
        <f t="shared" si="3"/>
        <v>100.00499987500625</v>
      </c>
      <c r="G31" s="10">
        <f t="shared" si="4"/>
        <v>3380.1603803799039</v>
      </c>
      <c r="H31" s="13">
        <f t="shared" si="5"/>
        <v>2764.6015351590181</v>
      </c>
      <c r="I31" s="6">
        <f t="shared" si="12"/>
        <v>772.97704702908663</v>
      </c>
      <c r="K31" s="9">
        <v>220</v>
      </c>
      <c r="L31" s="1">
        <f t="shared" si="6"/>
        <v>413.28077622846189</v>
      </c>
      <c r="M31" s="1">
        <f t="shared" si="7"/>
        <v>108.07867504739313</v>
      </c>
      <c r="N31" s="1">
        <f t="shared" si="8"/>
        <v>411.34049156386243</v>
      </c>
      <c r="O31" s="1">
        <f t="shared" si="9"/>
        <v>107.33592129385204</v>
      </c>
      <c r="P31" s="10">
        <f t="shared" si="10"/>
        <v>1800.0772248697242</v>
      </c>
      <c r="Q31" s="13">
        <f t="shared" si="11"/>
        <v>2764.6015351590181</v>
      </c>
      <c r="R31" s="6">
        <f t="shared" si="13"/>
        <v>411.6427095532456</v>
      </c>
      <c r="S31" s="6">
        <f t="shared" si="14"/>
        <v>361.33433747584104</v>
      </c>
    </row>
    <row r="32" spans="2:19">
      <c r="B32" s="9">
        <v>230</v>
      </c>
      <c r="C32" s="1">
        <f t="shared" si="0"/>
        <v>461.95346085942469</v>
      </c>
      <c r="D32" s="1">
        <f t="shared" si="1"/>
        <v>100.60318086422517</v>
      </c>
      <c r="E32" s="1">
        <f t="shared" si="2"/>
        <v>460.00108695523755</v>
      </c>
      <c r="F32" s="1">
        <f t="shared" si="3"/>
        <v>100.40418317978589</v>
      </c>
      <c r="G32" s="10">
        <f t="shared" si="4"/>
        <v>3119.0211224236059</v>
      </c>
      <c r="H32" s="13">
        <f t="shared" si="5"/>
        <v>2890.2652413026099</v>
      </c>
      <c r="I32" s="6">
        <f t="shared" si="12"/>
        <v>682.24828360968093</v>
      </c>
      <c r="K32" s="9">
        <v>230</v>
      </c>
      <c r="L32" s="1">
        <f t="shared" si="6"/>
        <v>422.9905436295237</v>
      </c>
      <c r="M32" s="1">
        <f t="shared" si="7"/>
        <v>112.25417586887359</v>
      </c>
      <c r="N32" s="1">
        <f t="shared" si="8"/>
        <v>421.04750325824284</v>
      </c>
      <c r="O32" s="1">
        <f t="shared" si="9"/>
        <v>111.35977729862789</v>
      </c>
      <c r="P32" s="10">
        <f t="shared" si="10"/>
        <v>1605.2976674182817</v>
      </c>
      <c r="Q32" s="13">
        <f t="shared" si="11"/>
        <v>2890.2652413026099</v>
      </c>
      <c r="R32" s="6">
        <f t="shared" si="13"/>
        <v>351.13951951300771</v>
      </c>
      <c r="S32" s="6">
        <f t="shared" si="14"/>
        <v>331.10876409667321</v>
      </c>
    </row>
    <row r="33" spans="2:19">
      <c r="B33" s="9">
        <v>240</v>
      </c>
      <c r="C33" s="1">
        <f t="shared" si="0"/>
        <v>471.72131603310021</v>
      </c>
      <c r="D33" s="1">
        <f t="shared" si="1"/>
        <v>102.18121158021175</v>
      </c>
      <c r="E33" s="1">
        <f t="shared" si="2"/>
        <v>469.76696350424641</v>
      </c>
      <c r="F33" s="1">
        <f t="shared" si="3"/>
        <v>101.78899744078434</v>
      </c>
      <c r="G33" s="10">
        <f t="shared" si="4"/>
        <v>2842.7058622710392</v>
      </c>
      <c r="H33" s="13">
        <f t="shared" si="5"/>
        <v>3015.9289474462012</v>
      </c>
      <c r="I33" s="6">
        <f t="shared" si="12"/>
        <v>595.89899819534969</v>
      </c>
      <c r="K33" s="9">
        <v>240</v>
      </c>
      <c r="L33" s="1">
        <f t="shared" si="6"/>
        <v>432.71353110343108</v>
      </c>
      <c r="M33" s="1">
        <f t="shared" si="7"/>
        <v>117.13667231059623</v>
      </c>
      <c r="N33" s="1">
        <f t="shared" si="8"/>
        <v>430.76791895404654</v>
      </c>
      <c r="O33" s="1">
        <f t="shared" si="9"/>
        <v>116.1077086157504</v>
      </c>
      <c r="P33" s="10">
        <f t="shared" si="10"/>
        <v>1425.4320139295216</v>
      </c>
      <c r="Q33" s="13">
        <f t="shared" si="11"/>
        <v>3015.9289474462012</v>
      </c>
      <c r="R33" s="6">
        <f t="shared" si="13"/>
        <v>298.80457221050114</v>
      </c>
      <c r="S33" s="6">
        <f t="shared" si="14"/>
        <v>297.09442598484856</v>
      </c>
    </row>
    <row r="34" spans="2:19">
      <c r="B34" s="9">
        <v>250</v>
      </c>
      <c r="C34" s="1">
        <f t="shared" si="0"/>
        <v>481.49870197125142</v>
      </c>
      <c r="D34" s="1">
        <f t="shared" si="1"/>
        <v>104.69479452198185</v>
      </c>
      <c r="E34" s="1">
        <f t="shared" si="2"/>
        <v>479.54249029674105</v>
      </c>
      <c r="F34" s="1">
        <f t="shared" si="3"/>
        <v>104.12012293500234</v>
      </c>
      <c r="G34" s="10">
        <f t="shared" si="4"/>
        <v>2564.1991047348133</v>
      </c>
      <c r="H34" s="13">
        <f t="shared" si="5"/>
        <v>3141.5926535897929</v>
      </c>
      <c r="I34" s="6">
        <f t="shared" si="12"/>
        <v>516.016641062399</v>
      </c>
      <c r="K34" s="9">
        <v>250</v>
      </c>
      <c r="L34" s="1">
        <f t="shared" si="6"/>
        <v>442.44886710217713</v>
      </c>
      <c r="M34" s="1">
        <f t="shared" si="7"/>
        <v>122.64175471673585</v>
      </c>
      <c r="N34" s="1">
        <f t="shared" si="8"/>
        <v>440.50085130451225</v>
      </c>
      <c r="O34" s="1">
        <f t="shared" si="9"/>
        <v>121.49485585818027</v>
      </c>
      <c r="P34" s="10">
        <f t="shared" si="10"/>
        <v>1262.7270606500394</v>
      </c>
      <c r="Q34" s="13">
        <f t="shared" si="11"/>
        <v>3141.5926535897929</v>
      </c>
      <c r="R34" s="6">
        <f t="shared" si="13"/>
        <v>254.10982135204202</v>
      </c>
      <c r="S34" s="6">
        <f t="shared" si="14"/>
        <v>261.90681971035701</v>
      </c>
    </row>
    <row r="35" spans="2:19">
      <c r="B35" s="9">
        <v>260</v>
      </c>
      <c r="C35" s="1">
        <f t="shared" si="0"/>
        <v>491.2850496402267</v>
      </c>
      <c r="D35" s="1">
        <f t="shared" si="1"/>
        <v>108.07867504739313</v>
      </c>
      <c r="E35" s="1">
        <f t="shared" si="2"/>
        <v>489.32708897014891</v>
      </c>
      <c r="F35" s="1">
        <f t="shared" si="3"/>
        <v>107.33592129385204</v>
      </c>
      <c r="G35" s="10">
        <f t="shared" ref="G35:G39" si="15">((C35-D35)^2-(E35-F35)^2)*PI()^2/4</f>
        <v>2294.3705167440094</v>
      </c>
      <c r="H35" s="13">
        <f t="shared" ref="H35:H39" si="16">4*PI()*B35*$C$5</f>
        <v>3267.2563597333847</v>
      </c>
      <c r="I35" s="6">
        <f t="shared" ref="I35:I39" si="17">$H$4*G35/H35*1000000</f>
        <v>443.95829737032562</v>
      </c>
      <c r="K35" s="9">
        <v>260</v>
      </c>
      <c r="L35" s="1">
        <f t="shared" si="6"/>
        <v>452.19575407117657</v>
      </c>
      <c r="M35" s="1">
        <f t="shared" si="7"/>
        <v>128.68954891520912</v>
      </c>
      <c r="N35" s="1">
        <f t="shared" si="8"/>
        <v>450.24548859483309</v>
      </c>
      <c r="O35" s="1">
        <f t="shared" si="9"/>
        <v>127.4401820463232</v>
      </c>
      <c r="P35" s="10">
        <f t="shared" ref="P35:P39" si="18">((L35-M35)^2-(N35-O35)^2)*PI()^2/4</f>
        <v>1117.7298326294565</v>
      </c>
      <c r="Q35" s="13">
        <f t="shared" ref="Q35:Q39" si="19">4*PI()*K35*$C$5</f>
        <v>3267.2563597333847</v>
      </c>
      <c r="R35" s="6">
        <f t="shared" ref="R35:R39" si="20">$H$4*P35/Q35*1000000</f>
        <v>216.27955458493113</v>
      </c>
      <c r="S35" s="6">
        <f t="shared" ref="S35:S39" si="21">I35-R35</f>
        <v>227.67874278539449</v>
      </c>
    </row>
    <row r="36" spans="2:19">
      <c r="B36" s="9">
        <v>270</v>
      </c>
      <c r="C36" s="1">
        <f t="shared" si="0"/>
        <v>501.0798339586218</v>
      </c>
      <c r="D36" s="1">
        <f t="shared" si="1"/>
        <v>112.25417586887359</v>
      </c>
      <c r="E36" s="1">
        <f t="shared" si="2"/>
        <v>499.12022599770489</v>
      </c>
      <c r="F36" s="1">
        <f t="shared" si="3"/>
        <v>111.35977729862789</v>
      </c>
      <c r="G36" s="10">
        <f t="shared" si="15"/>
        <v>2041.1003500915419</v>
      </c>
      <c r="H36" s="13">
        <f t="shared" si="16"/>
        <v>3392.9200658769764</v>
      </c>
      <c r="I36" s="6">
        <f t="shared" si="17"/>
        <v>380.32297794656898</v>
      </c>
      <c r="K36" s="9">
        <v>270</v>
      </c>
      <c r="L36" s="1">
        <f t="shared" si="6"/>
        <v>461.95346085942469</v>
      </c>
      <c r="M36" s="1">
        <f t="shared" si="7"/>
        <v>135.20724832641184</v>
      </c>
      <c r="N36" s="1">
        <f t="shared" si="8"/>
        <v>460.00108695523755</v>
      </c>
      <c r="O36" s="1">
        <f t="shared" si="9"/>
        <v>133.86933928274988</v>
      </c>
      <c r="P36" s="10">
        <f t="shared" si="18"/>
        <v>989.84869287989022</v>
      </c>
      <c r="Q36" s="13">
        <f t="shared" si="19"/>
        <v>3392.9200658769764</v>
      </c>
      <c r="R36" s="6">
        <f t="shared" si="20"/>
        <v>184.44081035786144</v>
      </c>
      <c r="S36" s="6">
        <f t="shared" si="21"/>
        <v>195.88216758870755</v>
      </c>
    </row>
    <row r="37" spans="2:19">
      <c r="B37" s="9">
        <v>280</v>
      </c>
      <c r="C37" s="1">
        <f t="shared" si="0"/>
        <v>510.88256967722043</v>
      </c>
      <c r="D37" s="1">
        <f t="shared" si="1"/>
        <v>117.13667231059623</v>
      </c>
      <c r="E37" s="1">
        <f t="shared" si="2"/>
        <v>508.92140847089541</v>
      </c>
      <c r="F37" s="1">
        <f t="shared" si="3"/>
        <v>116.1077086157504</v>
      </c>
      <c r="G37" s="10">
        <f t="shared" si="15"/>
        <v>1809.1697925392727</v>
      </c>
      <c r="H37" s="13">
        <f t="shared" si="16"/>
        <v>3518.5837720205682</v>
      </c>
      <c r="I37" s="6">
        <f t="shared" si="17"/>
        <v>325.06728825255658</v>
      </c>
      <c r="K37" s="9">
        <v>280</v>
      </c>
      <c r="L37" s="1">
        <f t="shared" si="6"/>
        <v>471.72131603310021</v>
      </c>
      <c r="M37" s="1">
        <f t="shared" si="7"/>
        <v>142.13022197970423</v>
      </c>
      <c r="N37" s="1">
        <f t="shared" si="8"/>
        <v>469.76696350424641</v>
      </c>
      <c r="O37" s="1">
        <f t="shared" si="9"/>
        <v>140.71602609511115</v>
      </c>
      <c r="P37" s="10">
        <f t="shared" si="18"/>
        <v>877.82696740822735</v>
      </c>
      <c r="Q37" s="13">
        <f t="shared" si="19"/>
        <v>3518.5837720205682</v>
      </c>
      <c r="R37" s="6">
        <f t="shared" si="20"/>
        <v>157.72584365884694</v>
      </c>
      <c r="S37" s="6">
        <f t="shared" si="21"/>
        <v>167.34144459370964</v>
      </c>
    </row>
    <row r="38" spans="2:19">
      <c r="B38" s="9">
        <v>290</v>
      </c>
      <c r="C38" s="1">
        <f t="shared" si="0"/>
        <v>520.69280770911359</v>
      </c>
      <c r="D38" s="1">
        <f t="shared" si="1"/>
        <v>122.64175471673585</v>
      </c>
      <c r="E38" s="1">
        <f t="shared" si="2"/>
        <v>518.73018034427105</v>
      </c>
      <c r="F38" s="1">
        <f t="shared" si="3"/>
        <v>121.49485585818027</v>
      </c>
      <c r="G38" s="10">
        <f t="shared" si="15"/>
        <v>1600.6962844535265</v>
      </c>
      <c r="H38" s="13">
        <f t="shared" si="16"/>
        <v>3644.2474781641599</v>
      </c>
      <c r="I38" s="6">
        <f t="shared" si="17"/>
        <v>277.6917074525241</v>
      </c>
      <c r="K38" s="9">
        <v>290</v>
      </c>
      <c r="L38" s="1">
        <f t="shared" si="6"/>
        <v>481.49870197125142</v>
      </c>
      <c r="M38" s="1">
        <f t="shared" si="7"/>
        <v>149.40214188558343</v>
      </c>
      <c r="N38" s="1">
        <f t="shared" si="8"/>
        <v>479.54249029674105</v>
      </c>
      <c r="O38" s="1">
        <f t="shared" si="9"/>
        <v>147.92227688891217</v>
      </c>
      <c r="P38" s="10">
        <f t="shared" si="18"/>
        <v>780.09175553001808</v>
      </c>
      <c r="Q38" s="13">
        <f t="shared" si="19"/>
        <v>3644.2474781641599</v>
      </c>
      <c r="R38" s="6">
        <f t="shared" si="20"/>
        <v>135.33173886058151</v>
      </c>
      <c r="S38" s="6">
        <f t="shared" si="21"/>
        <v>142.35996859194259</v>
      </c>
    </row>
    <row r="39" spans="2:19">
      <c r="B39" s="9">
        <v>300</v>
      </c>
      <c r="C39" s="1">
        <f t="shared" si="0"/>
        <v>530.5101318542371</v>
      </c>
      <c r="D39" s="1">
        <f t="shared" si="1"/>
        <v>128.68954891520912</v>
      </c>
      <c r="E39" s="1">
        <f t="shared" si="2"/>
        <v>528.54611908517495</v>
      </c>
      <c r="F39" s="1">
        <f t="shared" si="3"/>
        <v>127.4401820463232</v>
      </c>
      <c r="G39" s="10">
        <f t="shared" si="15"/>
        <v>1415.8148499096724</v>
      </c>
      <c r="H39" s="13">
        <f t="shared" si="16"/>
        <v>3769.9111843077517</v>
      </c>
      <c r="I39" s="6">
        <f t="shared" si="17"/>
        <v>237.43086807222596</v>
      </c>
      <c r="K39" s="9">
        <v>300</v>
      </c>
      <c r="L39" s="1">
        <f t="shared" si="6"/>
        <v>491.2850496402267</v>
      </c>
      <c r="M39" s="1">
        <f t="shared" si="7"/>
        <v>156.97452022541748</v>
      </c>
      <c r="N39" s="1">
        <f t="shared" si="8"/>
        <v>489.32708897014891</v>
      </c>
      <c r="O39" s="1">
        <f t="shared" si="9"/>
        <v>155.43809056984713</v>
      </c>
      <c r="P39" s="10">
        <f t="shared" si="18"/>
        <v>694.98503355330854</v>
      </c>
      <c r="Q39" s="13">
        <f t="shared" si="19"/>
        <v>3769.9111843077517</v>
      </c>
      <c r="R39" s="6">
        <f t="shared" si="20"/>
        <v>116.5483607014679</v>
      </c>
      <c r="S39" s="6">
        <f t="shared" si="21"/>
        <v>120.88250737075806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Disk Sources</vt:lpstr>
      <vt:lpstr>Diskring</vt:lpstr>
      <vt:lpstr>Comp to cos4</vt:lpstr>
      <vt:lpstr>Ringring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2022-07-07T12:07:36Z</dcterms:created>
  <dcterms:modified xsi:type="dcterms:W3CDTF">2025-01-13T14:43:56Z</dcterms:modified>
</cp:coreProperties>
</file>