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Optik\Calculus\Practice\"/>
    </mc:Choice>
  </mc:AlternateContent>
  <xr:revisionPtr revIDLastSave="0" documentId="13_ncr:1_{2D5FDD33-63A7-450E-99AA-A88756A5AFE9}" xr6:coauthVersionLast="47" xr6:coauthVersionMax="47" xr10:uidLastSave="{00000000-0000-0000-0000-000000000000}"/>
  <bookViews>
    <workbookView xWindow="-103" yWindow="-103" windowWidth="33120" windowHeight="18000" xr2:uid="{B6EF746F-F61D-41C0-999E-CC818D87FAF7}"/>
  </bookViews>
  <sheets>
    <sheet name="Tabelle1" sheetId="1" r:id="rId1"/>
    <sheet name="Tabelle2" sheetId="2" r:id="rId2"/>
    <sheet name="Tabelle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1" l="1"/>
  <c r="F19" i="1"/>
  <c r="E19" i="1"/>
  <c r="D22" i="1"/>
  <c r="C20" i="1"/>
  <c r="E20" i="1"/>
  <c r="G18" i="1"/>
  <c r="F18" i="1"/>
  <c r="E18" i="1"/>
  <c r="D18" i="1"/>
  <c r="H9" i="1"/>
  <c r="C6" i="1"/>
  <c r="D8" i="1"/>
  <c r="E9" i="1"/>
  <c r="F5" i="1"/>
  <c r="E5" i="1"/>
  <c r="E6" i="1" s="1"/>
  <c r="D4" i="1"/>
  <c r="E4" i="1" s="1"/>
  <c r="G4" i="1" s="1"/>
  <c r="G20" i="1" l="1"/>
  <c r="G19" i="1"/>
  <c r="E23" i="1"/>
  <c r="F23" i="1" s="1"/>
  <c r="G23" i="1" s="1"/>
  <c r="H23" i="1" s="1"/>
  <c r="G5" i="1"/>
  <c r="F6" i="1"/>
  <c r="G6" i="1" s="1"/>
  <c r="F9" i="1" l="1"/>
  <c r="G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Henning Rehn</author>
  </authors>
  <commentList>
    <comment ref="B9" authorId="0" shapeId="0" xr:uid="{D809220C-0147-4BFD-8F15-73376682E555}">
      <text>
        <r>
          <rPr>
            <b/>
            <sz val="9"/>
            <color indexed="81"/>
            <rFont val="Segoe UI"/>
            <family val="2"/>
          </rPr>
          <t>Henning Rehn:</t>
        </r>
        <r>
          <rPr>
            <sz val="9"/>
            <color indexed="81"/>
            <rFont val="Segoe UI"/>
            <family val="2"/>
          </rPr>
          <t xml:space="preserve">
by optical design</t>
        </r>
      </text>
    </comment>
    <comment ref="B17" authorId="0" shapeId="0" xr:uid="{8836CEEB-3254-4949-8905-99B85397B1E7}">
      <text>
        <r>
          <rPr>
            <b/>
            <sz val="9"/>
            <color indexed="81"/>
            <rFont val="Segoe UI"/>
            <family val="2"/>
          </rPr>
          <t>Henning Rehn:</t>
        </r>
        <r>
          <rPr>
            <sz val="9"/>
            <color indexed="81"/>
            <rFont val="Segoe UI"/>
            <family val="2"/>
          </rPr>
          <t xml:space="preserve">
smaller or equal to n^2</t>
        </r>
      </text>
    </comment>
    <comment ref="B23" authorId="0" shapeId="0" xr:uid="{0F351105-E45B-4A73-A68A-B2BBDEBBF8CF}">
      <text>
        <r>
          <rPr>
            <b/>
            <sz val="9"/>
            <color indexed="81"/>
            <rFont val="Segoe UI"/>
            <family val="2"/>
          </rPr>
          <t>Henning Rehn:</t>
        </r>
        <r>
          <rPr>
            <sz val="9"/>
            <color indexed="81"/>
            <rFont val="Segoe UI"/>
            <family val="2"/>
          </rPr>
          <t xml:space="preserve">
by optical design</t>
        </r>
      </text>
    </comment>
  </commentList>
</comments>
</file>

<file path=xl/sharedStrings.xml><?xml version="1.0" encoding="utf-8"?>
<sst xmlns="http://schemas.openxmlformats.org/spreadsheetml/2006/main" count="21" uniqueCount="16">
  <si>
    <t>LED</t>
  </si>
  <si>
    <t>area</t>
  </si>
  <si>
    <t>etendue</t>
  </si>
  <si>
    <t>flux</t>
  </si>
  <si>
    <t>luminance</t>
  </si>
  <si>
    <t>collected</t>
  </si>
  <si>
    <t>transmission</t>
  </si>
  <si>
    <t>far field cone</t>
  </si>
  <si>
    <t>front aperture radius</t>
  </si>
  <si>
    <t>Input</t>
  </si>
  <si>
    <t>intensity</t>
  </si>
  <si>
    <t>Index matching</t>
  </si>
  <si>
    <t>Bare</t>
  </si>
  <si>
    <t>Screen on top of LED</t>
  </si>
  <si>
    <t>index n</t>
  </si>
  <si>
    <t>gain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</si>
</sst>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.0&quot; mm2&quot;"/>
    <numFmt numFmtId="165" formatCode="0.0&quot; mm2sr&quot;"/>
    <numFmt numFmtId="166" formatCode="0&quot; lm&quot;"/>
    <numFmt numFmtId="167" formatCode="0&quot; MNits&quot;"/>
    <numFmt numFmtId="168" formatCode="0.0\°"/>
    <numFmt numFmtId="169" formatCode="0&quot; mm2sr&quot;"/>
    <numFmt numFmtId="170" formatCode="0&quot; mm&quot;"/>
    <numFmt numFmtId="171" formatCode="0.0&quot; kcd&quot;"/>
  </numFmts>
  <fonts count="5" x14ac:knownFonts="1">
    <font>
      <sz val="11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8" fontId="1" fillId="2" borderId="0" xfId="1" applyNumberFormat="1" applyAlignment="1">
      <alignment horizontal="center"/>
    </xf>
    <xf numFmtId="9" fontId="1" fillId="2" borderId="0" xfId="1" applyNumberFormat="1" applyAlignment="1">
      <alignment horizontal="center"/>
    </xf>
    <xf numFmtId="169" fontId="0" fillId="0" borderId="0" xfId="0" applyNumberFormat="1" applyAlignment="1">
      <alignment horizontal="center"/>
    </xf>
    <xf numFmtId="170" fontId="1" fillId="2" borderId="0" xfId="1" applyNumberFormat="1" applyAlignment="1">
      <alignment horizontal="center"/>
    </xf>
    <xf numFmtId="0" fontId="1" fillId="2" borderId="0" xfId="1" applyAlignment="1">
      <alignment horizontal="center"/>
    </xf>
    <xf numFmtId="171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Gut" xfId="1" builtinId="26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DA9AFBD4-5D56-4118-801F-BF2A84AFDE9C}" type="CELLRANGE">
                      <a:rPr lang="en-US"/>
                      <a:pPr/>
                      <a:t>[ZELLBEREICH]</a:t>
                    </a:fld>
                    <a:endParaRPr lang="de-CH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C933-453A-8A50-E4E0A7246BBD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341EA8FD-A091-4BF1-81B2-671CA2130D61}" type="CELLRANGE">
                      <a:rPr lang="de-CH"/>
                      <a:pPr/>
                      <a:t>[ZELLBEREICH]</a:t>
                    </a:fld>
                    <a:endParaRPr lang="de-CH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C933-453A-8A50-E4E0A7246BBD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4FCD03D0-4274-4FED-A9DE-A478A7A2B6B7}" type="CELLRANGE">
                      <a:rPr lang="de-CH"/>
                      <a:pPr/>
                      <a:t>[ZELLBEREICH]</a:t>
                    </a:fld>
                    <a:endParaRPr lang="de-CH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C933-453A-8A50-E4E0A7246BBD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504E47E8-C04C-4FC6-BDCA-00FE97ADA101}" type="CELLRANGE">
                      <a:rPr lang="de-CH"/>
                      <a:pPr/>
                      <a:t>[ZELLBEREICH]</a:t>
                    </a:fld>
                    <a:endParaRPr lang="de-CH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C933-453A-8A50-E4E0A7246BB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(Tabelle1!$E$4:$E$6,Tabelle1!$E$9)</c:f>
              <c:numCache>
                <c:formatCode>0.0" mm2sr"</c:formatCode>
                <c:ptCount val="4"/>
                <c:pt idx="0" formatCode="0&quot; mm2sr&quot;">
                  <c:v>19.006635554218249</c:v>
                </c:pt>
                <c:pt idx="1">
                  <c:v>17.105971998796424</c:v>
                </c:pt>
                <c:pt idx="2">
                  <c:v>17.105971998796424</c:v>
                </c:pt>
                <c:pt idx="3">
                  <c:v>10.805660052670881</c:v>
                </c:pt>
              </c:numCache>
            </c:numRef>
          </c:xVal>
          <c:yVal>
            <c:numRef>
              <c:f>(Tabelle1!$F$4:$F$6,Tabelle1!$F$9)</c:f>
              <c:numCache>
                <c:formatCode>0" lm"</c:formatCode>
                <c:ptCount val="4"/>
                <c:pt idx="0">
                  <c:v>1700</c:v>
                </c:pt>
                <c:pt idx="1">
                  <c:v>1530</c:v>
                </c:pt>
                <c:pt idx="2">
                  <c:v>1071</c:v>
                </c:pt>
                <c:pt idx="3">
                  <c:v>676.5392762963005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(Tabelle1!$B$4:$B$6,Tabelle1!$B$9)</c15:f>
                <c15:dlblRangeCache>
                  <c:ptCount val="4"/>
                  <c:pt idx="0">
                    <c:v>LED</c:v>
                  </c:pt>
                  <c:pt idx="1">
                    <c:v>collected</c:v>
                  </c:pt>
                  <c:pt idx="2">
                    <c:v>transmission</c:v>
                  </c:pt>
                  <c:pt idx="3">
                    <c:v>far field cone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C933-453A-8A50-E4E0A7246B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12362191"/>
        <c:axId val="1260505056"/>
      </c:scatterChart>
      <c:valAx>
        <c:axId val="11123621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mm2sr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60505056"/>
        <c:crosses val="autoZero"/>
        <c:crossBetween val="midCat"/>
      </c:valAx>
      <c:valAx>
        <c:axId val="1260505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l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123621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D87F6858-68DA-4D95-B406-4ECB32295EBB}" type="CELLRANGE">
                      <a:rPr lang="en-US"/>
                      <a:pPr/>
                      <a:t>[ZELLBEREICH]</a:t>
                    </a:fld>
                    <a:endParaRPr lang="de-CH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CEE0-4A52-9875-50118C9C1ECB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6025C4E-0DC9-419B-BE23-8918F968FBE1}" type="CELLRANGE">
                      <a:rPr lang="de-CH"/>
                      <a:pPr/>
                      <a:t>[ZELLBEREICH]</a:t>
                    </a:fld>
                    <a:endParaRPr lang="de-CH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CEE0-4A52-9875-50118C9C1ECB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C718126-0D26-470F-862A-A40EE77AB1AB}" type="CELLRANGE">
                      <a:rPr lang="de-CH"/>
                      <a:pPr/>
                      <a:t>[ZELLBEREICH]</a:t>
                    </a:fld>
                    <a:endParaRPr lang="de-CH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CEE0-4A52-9875-50118C9C1ECB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E5CC8E1C-FDA2-476B-9FBC-EED338E8ED1B}" type="CELLRANGE">
                      <a:rPr lang="de-CH"/>
                      <a:pPr/>
                      <a:t>[ZELLBEREICH]</a:t>
                    </a:fld>
                    <a:endParaRPr lang="de-CH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CEE0-4A52-9875-50118C9C1EC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(Tabelle1!$E$4:$E$6,Tabelle1!$E$9)</c:f>
              <c:numCache>
                <c:formatCode>0.0" mm2sr"</c:formatCode>
                <c:ptCount val="4"/>
                <c:pt idx="0" formatCode="0&quot; mm2sr&quot;">
                  <c:v>19.006635554218249</c:v>
                </c:pt>
                <c:pt idx="1">
                  <c:v>17.105971998796424</c:v>
                </c:pt>
                <c:pt idx="2">
                  <c:v>17.105971998796424</c:v>
                </c:pt>
                <c:pt idx="3">
                  <c:v>10.805660052670881</c:v>
                </c:pt>
              </c:numCache>
            </c:numRef>
          </c:xVal>
          <c:yVal>
            <c:numRef>
              <c:f>(Tabelle1!$F$4:$F$6,Tabelle1!$F$9)</c:f>
              <c:numCache>
                <c:formatCode>0" lm"</c:formatCode>
                <c:ptCount val="4"/>
                <c:pt idx="0">
                  <c:v>1700</c:v>
                </c:pt>
                <c:pt idx="1">
                  <c:v>1530</c:v>
                </c:pt>
                <c:pt idx="2">
                  <c:v>1071</c:v>
                </c:pt>
                <c:pt idx="3">
                  <c:v>676.5392762963005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(Tabelle1!$B$4:$B$6,Tabelle1!$B$9)</c15:f>
                <c15:dlblRangeCache>
                  <c:ptCount val="4"/>
                  <c:pt idx="0">
                    <c:v>LED</c:v>
                  </c:pt>
                  <c:pt idx="1">
                    <c:v>collected</c:v>
                  </c:pt>
                  <c:pt idx="2">
                    <c:v>transmission</c:v>
                  </c:pt>
                  <c:pt idx="3">
                    <c:v>far field cone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4-CEE0-4A52-9875-50118C9C1ECB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0"/>
              <c:tx>
                <c:rich>
                  <a:bodyPr/>
                  <a:lstStyle/>
                  <a:p>
                    <a:fld id="{4EAA7981-324D-4A6B-86EC-71FE943257F1}" type="CELLRANGE">
                      <a:rPr lang="en-US"/>
                      <a:pPr/>
                      <a:t>[ZELLBEREICH]</a:t>
                    </a:fld>
                    <a:endParaRPr lang="de-CH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63AB-486F-BEDE-057642B865EC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3C3639C1-34CA-4AA8-8A21-FA53FEB113C5}" type="CELLRANGE">
                      <a:rPr lang="en-US"/>
                      <a:pPr/>
                      <a:t>[ZELLBEREICH]</a:t>
                    </a:fld>
                    <a:endParaRPr lang="de-CH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63AB-486F-BEDE-057642B865EC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69CA6763-C3ED-4408-B689-A5D3D5C79307}" type="CELLRANGE">
                      <a:rPr lang="en-US"/>
                      <a:pPr/>
                      <a:t>[ZELLBEREICH]</a:t>
                    </a:fld>
                    <a:endParaRPr lang="de-CH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63AB-486F-BEDE-057642B865EC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5517AB8A-2D0D-4309-9A51-FF96FF5E0286}" type="CELLRANGE">
                      <a:rPr lang="en-US"/>
                      <a:pPr/>
                      <a:t>[ZELLBEREICH]</a:t>
                    </a:fld>
                    <a:endParaRPr lang="de-CH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63AB-486F-BEDE-057642B865E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(Tabelle1!$E$18:$E$20,Tabelle1!$E$23)</c:f>
              <c:numCache>
                <c:formatCode>0.0" mm2sr"</c:formatCode>
                <c:ptCount val="4"/>
                <c:pt idx="0">
                  <c:v>37.787092145341298</c:v>
                </c:pt>
                <c:pt idx="1">
                  <c:v>34.008382930807166</c:v>
                </c:pt>
                <c:pt idx="2">
                  <c:v>34.008382930807166</c:v>
                </c:pt>
                <c:pt idx="3">
                  <c:v>24.263385296849297</c:v>
                </c:pt>
              </c:numCache>
            </c:numRef>
          </c:xVal>
          <c:yVal>
            <c:numRef>
              <c:f>(Tabelle1!$F$18:$F$20,Tabelle1!$F$23)</c:f>
              <c:numCache>
                <c:formatCode>0" lm"</c:formatCode>
                <c:ptCount val="4"/>
                <c:pt idx="0">
                  <c:v>2040</c:v>
                </c:pt>
                <c:pt idx="1">
                  <c:v>1836</c:v>
                </c:pt>
                <c:pt idx="2">
                  <c:v>1285.1999999999998</c:v>
                </c:pt>
                <c:pt idx="3">
                  <c:v>916.92988893225788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(Tabelle1!$B$18:$B$20,Tabelle1!$B$23)</c15:f>
                <c15:dlblRangeCache>
                  <c:ptCount val="4"/>
                  <c:pt idx="0">
                    <c:v>Screen on top of LED</c:v>
                  </c:pt>
                  <c:pt idx="1">
                    <c:v>collected</c:v>
                  </c:pt>
                  <c:pt idx="2">
                    <c:v>transmission</c:v>
                  </c:pt>
                  <c:pt idx="3">
                    <c:v>far field cone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63AB-486F-BEDE-057642B865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12362191"/>
        <c:axId val="1260505056"/>
      </c:scatterChart>
      <c:valAx>
        <c:axId val="1112362191"/>
        <c:scaling>
          <c:orientation val="minMax"/>
          <c:max val="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mm2sr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260505056"/>
        <c:crosses val="autoZero"/>
        <c:crossBetween val="midCat"/>
        <c:majorUnit val="10"/>
      </c:valAx>
      <c:valAx>
        <c:axId val="1260505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l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123621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39472</xdr:colOff>
      <xdr:row>0</xdr:row>
      <xdr:rowOff>74686</xdr:rowOff>
    </xdr:from>
    <xdr:to>
      <xdr:col>13</xdr:col>
      <xdr:colOff>701528</xdr:colOff>
      <xdr:row>15</xdr:row>
      <xdr:rowOff>62439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C97DCA0C-1771-00A6-A407-4229EF9B75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20412</xdr:colOff>
      <xdr:row>16</xdr:row>
      <xdr:rowOff>40821</xdr:rowOff>
    </xdr:from>
    <xdr:to>
      <xdr:col>13</xdr:col>
      <xdr:colOff>680358</xdr:colOff>
      <xdr:row>31</xdr:row>
      <xdr:rowOff>28575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22AE4FCF-677D-4ECC-8CAC-83A5795F2D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6E401-D612-468A-9107-B9E15DD741F0}">
  <dimension ref="B1:H23"/>
  <sheetViews>
    <sheetView tabSelected="1" zoomScale="145" zoomScaleNormal="145" workbookViewId="0">
      <selection activeCell="E13" sqref="E13"/>
    </sheetView>
  </sheetViews>
  <sheetFormatPr baseColWidth="10" defaultRowHeight="14.6" x14ac:dyDescent="0.4"/>
  <cols>
    <col min="1" max="1" width="3.921875" style="1" customWidth="1"/>
    <col min="2" max="2" width="17.07421875" style="1" customWidth="1"/>
    <col min="3" max="16384" width="11.07421875" style="1"/>
  </cols>
  <sheetData>
    <row r="1" spans="2:8" x14ac:dyDescent="0.4">
      <c r="C1" s="10" t="s">
        <v>9</v>
      </c>
    </row>
    <row r="3" spans="2:8" x14ac:dyDescent="0.4">
      <c r="B3" s="12" t="s">
        <v>12</v>
      </c>
      <c r="D3" s="1" t="s">
        <v>1</v>
      </c>
      <c r="E3" s="1" t="s">
        <v>2</v>
      </c>
      <c r="F3" s="1" t="s">
        <v>3</v>
      </c>
      <c r="G3" s="1" t="s">
        <v>4</v>
      </c>
    </row>
    <row r="4" spans="2:8" x14ac:dyDescent="0.4">
      <c r="B4" s="1" t="s">
        <v>0</v>
      </c>
      <c r="D4" s="2">
        <f>5.5*1.1</f>
        <v>6.0500000000000007</v>
      </c>
      <c r="E4" s="8">
        <f>PI()*D4</f>
        <v>19.006635554218249</v>
      </c>
      <c r="F4" s="4">
        <v>1700</v>
      </c>
      <c r="G4" s="5">
        <f>F4/E4</f>
        <v>89.442447357428776</v>
      </c>
    </row>
    <row r="5" spans="2:8" x14ac:dyDescent="0.4">
      <c r="B5" s="1" t="s">
        <v>5</v>
      </c>
      <c r="C5" s="7">
        <v>0.9</v>
      </c>
      <c r="E5" s="3">
        <f>E4*C5</f>
        <v>17.105971998796424</v>
      </c>
      <c r="F5" s="4">
        <f>F4*C5</f>
        <v>1530</v>
      </c>
      <c r="G5" s="5">
        <f>F5/E5</f>
        <v>89.44244735742879</v>
      </c>
    </row>
    <row r="6" spans="2:8" x14ac:dyDescent="0.4">
      <c r="B6" s="1" t="s">
        <v>6</v>
      </c>
      <c r="C6" s="7">
        <f>1-0.3</f>
        <v>0.7</v>
      </c>
      <c r="E6" s="3">
        <f>E5</f>
        <v>17.105971998796424</v>
      </c>
      <c r="F6" s="4">
        <f>F5*C6</f>
        <v>1071</v>
      </c>
      <c r="G6" s="5">
        <f>F6/E6</f>
        <v>62.60971315020015</v>
      </c>
    </row>
    <row r="8" spans="2:8" x14ac:dyDescent="0.4">
      <c r="B8" s="1" t="s">
        <v>8</v>
      </c>
      <c r="C8" s="9">
        <v>15</v>
      </c>
      <c r="D8" s="2">
        <f>PI()*C8^2</f>
        <v>706.85834705770344</v>
      </c>
      <c r="H8" s="1" t="s">
        <v>10</v>
      </c>
    </row>
    <row r="9" spans="2:8" x14ac:dyDescent="0.4">
      <c r="B9" s="1" t="s">
        <v>7</v>
      </c>
      <c r="C9" s="6">
        <v>4</v>
      </c>
      <c r="E9" s="3">
        <f>D8*PI()*SIN(RADIANS(C9))^2</f>
        <v>10.805660052670881</v>
      </c>
      <c r="F9" s="4">
        <f>F6*MIN(E9/E6,1)</f>
        <v>676.5392762963005</v>
      </c>
      <c r="G9" s="5">
        <f>F9/E9</f>
        <v>62.60971315020015</v>
      </c>
      <c r="H9" s="11">
        <f>D8*G9/1000</f>
        <v>44.256198347107436</v>
      </c>
    </row>
    <row r="15" spans="2:8" x14ac:dyDescent="0.4">
      <c r="B15" s="12" t="s">
        <v>11</v>
      </c>
    </row>
    <row r="16" spans="2:8" x14ac:dyDescent="0.4">
      <c r="B16" s="1" t="s">
        <v>14</v>
      </c>
      <c r="C16" s="1">
        <v>1.41</v>
      </c>
    </row>
    <row r="17" spans="2:8" x14ac:dyDescent="0.4">
      <c r="B17" s="1" t="s">
        <v>15</v>
      </c>
      <c r="C17" s="7">
        <v>0.2</v>
      </c>
    </row>
    <row r="18" spans="2:8" x14ac:dyDescent="0.4">
      <c r="B18" s="1" t="s">
        <v>13</v>
      </c>
      <c r="D18" s="2">
        <f>D4</f>
        <v>6.0500000000000007</v>
      </c>
      <c r="E18" s="3">
        <f>PI()*D18*C16^2</f>
        <v>37.787092145341298</v>
      </c>
      <c r="F18" s="4">
        <f>F4*(1+C17)</f>
        <v>2040</v>
      </c>
      <c r="G18" s="5">
        <f>F18/E18</f>
        <v>53.986689215288237</v>
      </c>
    </row>
    <row r="19" spans="2:8" x14ac:dyDescent="0.4">
      <c r="B19" s="1" t="s">
        <v>5</v>
      </c>
      <c r="C19" s="7">
        <v>0.9</v>
      </c>
      <c r="E19" s="3">
        <f>E18*C19</f>
        <v>34.008382930807166</v>
      </c>
      <c r="F19" s="4">
        <f>F18*C19</f>
        <v>1836</v>
      </c>
      <c r="G19" s="5">
        <f>F19/E19</f>
        <v>53.986689215288244</v>
      </c>
    </row>
    <row r="20" spans="2:8" x14ac:dyDescent="0.4">
      <c r="B20" s="1" t="s">
        <v>6</v>
      </c>
      <c r="C20" s="7">
        <f>1-0.3</f>
        <v>0.7</v>
      </c>
      <c r="E20" s="3">
        <f>E19</f>
        <v>34.008382930807166</v>
      </c>
      <c r="F20" s="4">
        <f>F19*C20</f>
        <v>1285.1999999999998</v>
      </c>
      <c r="G20" s="5">
        <f>F20/E20</f>
        <v>37.790682450701766</v>
      </c>
    </row>
    <row r="22" spans="2:8" x14ac:dyDescent="0.4">
      <c r="B22" s="1" t="s">
        <v>8</v>
      </c>
      <c r="C22" s="9">
        <v>15</v>
      </c>
      <c r="D22" s="2">
        <f>PI()*C22^2</f>
        <v>706.85834705770344</v>
      </c>
      <c r="H22" s="1" t="s">
        <v>10</v>
      </c>
    </row>
    <row r="23" spans="2:8" x14ac:dyDescent="0.4">
      <c r="B23" s="1" t="s">
        <v>7</v>
      </c>
      <c r="C23" s="6">
        <v>6</v>
      </c>
      <c r="E23" s="3">
        <f>D22*PI()*SIN(RADIANS(C23))^2</f>
        <v>24.263385296849297</v>
      </c>
      <c r="F23" s="4">
        <f>F20*MIN(E23/E20,1)</f>
        <v>916.92988893225788</v>
      </c>
      <c r="G23" s="5">
        <f>F23/E23</f>
        <v>37.790682450701759</v>
      </c>
      <c r="H23" s="11">
        <f>D22*G23/1000</f>
        <v>26.712659331285607</v>
      </c>
    </row>
  </sheetData>
  <pageMargins left="0.7" right="0.7" top="0.78740157499999996" bottom="0.78740157499999996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649D0-18F0-40D8-A6CD-0978D7EE9613}">
  <dimension ref="A1"/>
  <sheetViews>
    <sheetView workbookViewId="0"/>
  </sheetViews>
  <sheetFormatPr baseColWidth="10" defaultRowHeight="14.6" x14ac:dyDescent="0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A0A6D-EC42-4551-B5CC-13649E2682FF}">
  <dimension ref="A1"/>
  <sheetViews>
    <sheetView workbookViewId="0"/>
  </sheetViews>
  <sheetFormatPr baseColWidth="10" defaultRowHeight="14.6" x14ac:dyDescent="0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Henning Rehn (reh)</dc:creator>
  <cp:lastModifiedBy>Henning Rehn (reh)</cp:lastModifiedBy>
  <dcterms:created xsi:type="dcterms:W3CDTF">2024-06-18T06:49:15Z</dcterms:created>
  <dcterms:modified xsi:type="dcterms:W3CDTF">2024-06-18T07:35:02Z</dcterms:modified>
</cp:coreProperties>
</file>