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Intro\"/>
    </mc:Choice>
  </mc:AlternateContent>
  <xr:revisionPtr revIDLastSave="0" documentId="13_ncr:1_{48759FDA-1626-4C69-83F1-A6E99E2C06F7}" xr6:coauthVersionLast="47" xr6:coauthVersionMax="47" xr10:uidLastSave="{00000000-0000-0000-0000-000000000000}"/>
  <bookViews>
    <workbookView xWindow="-120" yWindow="-120" windowWidth="29040" windowHeight="17640" activeTab="1" xr2:uid="{1D64D975-23BB-49DF-A228-544E8225A630}"/>
  </bookViews>
  <sheets>
    <sheet name="Hottel" sheetId="1" r:id="rId1"/>
    <sheet name="CE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2" l="1"/>
  <c r="M19" i="2" s="1"/>
  <c r="L19" i="2"/>
  <c r="L12" i="2"/>
  <c r="L13" i="2"/>
  <c r="L14" i="2"/>
  <c r="L15" i="2"/>
  <c r="L16" i="2"/>
  <c r="L17" i="2"/>
  <c r="L18" i="2"/>
  <c r="L11" i="2"/>
  <c r="K15" i="2"/>
  <c r="M15" i="2"/>
  <c r="K16" i="2"/>
  <c r="M16" i="2" s="1"/>
  <c r="K17" i="2"/>
  <c r="M17" i="2" s="1"/>
  <c r="K18" i="2"/>
  <c r="M18" i="2" s="1"/>
  <c r="M12" i="2"/>
  <c r="M13" i="2"/>
  <c r="M14" i="2"/>
  <c r="M11" i="2"/>
  <c r="K11" i="2"/>
  <c r="K12" i="2"/>
  <c r="K13" i="2"/>
  <c r="K14" i="2"/>
  <c r="M7" i="2"/>
  <c r="M8" i="2"/>
  <c r="M5" i="2"/>
  <c r="M4" i="2"/>
  <c r="M3" i="2"/>
  <c r="E9" i="2"/>
  <c r="E8" i="2"/>
  <c r="E10" i="2" s="1"/>
  <c r="E4" i="2"/>
  <c r="E3" i="2"/>
  <c r="E5" i="2" l="1"/>
  <c r="J2" i="1"/>
  <c r="I4" i="1" l="1"/>
  <c r="E4" i="1" l="1"/>
  <c r="E3" i="1"/>
  <c r="E5" i="1" s="1"/>
</calcChain>
</file>

<file path=xl/sharedStrings.xml><?xml version="1.0" encoding="utf-8"?>
<sst xmlns="http://schemas.openxmlformats.org/spreadsheetml/2006/main" count="21" uniqueCount="17">
  <si>
    <t>SA</t>
  </si>
  <si>
    <t>dist</t>
  </si>
  <si>
    <t>F/n</t>
  </si>
  <si>
    <t>LED</t>
  </si>
  <si>
    <t>SA Source</t>
  </si>
  <si>
    <t>SA Pupil</t>
  </si>
  <si>
    <t>SA target</t>
  </si>
  <si>
    <t>r1</t>
  </si>
  <si>
    <t>r2</t>
  </si>
  <si>
    <t>a</t>
  </si>
  <si>
    <t>c</t>
  </si>
  <si>
    <t>e</t>
  </si>
  <si>
    <t>b</t>
  </si>
  <si>
    <t>z</t>
  </si>
  <si>
    <t>r</t>
  </si>
  <si>
    <t>sag</t>
  </si>
  <si>
    <t>internal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</si>
</sst>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\°"/>
    <numFmt numFmtId="166" formatCode="0.0&quot; mm&quot;"/>
    <numFmt numFmtId="167" formatCode="0.0&quot; mm2sr&quot;"/>
    <numFmt numFmtId="169" formatCode="0.00&quot; mm2sr&quot;"/>
    <numFmt numFmtId="170" formatCode="0.00&quot; mm&quot;"/>
    <numFmt numFmtId="174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2" fillId="2" borderId="0" xfId="1" applyNumberFormat="1" applyAlignment="1">
      <alignment horizontal="center"/>
    </xf>
    <xf numFmtId="167" fontId="1" fillId="3" borderId="0" xfId="2" applyNumberFormat="1" applyAlignment="1">
      <alignment horizontal="center"/>
    </xf>
    <xf numFmtId="169" fontId="1" fillId="3" borderId="0" xfId="2" applyNumberFormat="1" applyAlignment="1">
      <alignment horizontal="center"/>
    </xf>
    <xf numFmtId="170" fontId="2" fillId="2" borderId="0" xfId="1" applyNumberFormat="1" applyAlignment="1">
      <alignment horizontal="center"/>
    </xf>
    <xf numFmtId="174" fontId="0" fillId="0" borderId="0" xfId="0" applyNumberFormat="1" applyAlignment="1">
      <alignment horizontal="center"/>
    </xf>
    <xf numFmtId="0" fontId="2" fillId="2" borderId="0" xfId="1" applyAlignment="1">
      <alignment horizontal="center"/>
    </xf>
    <xf numFmtId="2" fontId="0" fillId="0" borderId="0" xfId="0" applyNumberFormat="1" applyAlignment="1">
      <alignment horizontal="center"/>
    </xf>
  </cellXfs>
  <cellStyles count="3">
    <cellStyle name="40 % - Akzent1" xfId="2" builtinId="31"/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D9491-47A5-435B-94F4-58C6BC5A7A80}">
  <dimension ref="B2:J5"/>
  <sheetViews>
    <sheetView zoomScale="115" zoomScaleNormal="115" workbookViewId="0">
      <selection activeCell="B12" sqref="B12"/>
    </sheetView>
  </sheetViews>
  <sheetFormatPr baseColWidth="10" defaultRowHeight="15" x14ac:dyDescent="0.25"/>
  <cols>
    <col min="1" max="16384" width="11.42578125" style="1"/>
  </cols>
  <sheetData>
    <row r="2" spans="2:10" x14ac:dyDescent="0.25">
      <c r="G2" s="1" t="s">
        <v>3</v>
      </c>
      <c r="H2" s="1">
        <v>2.5</v>
      </c>
      <c r="I2" s="3">
        <v>60</v>
      </c>
      <c r="J2" s="2">
        <f>(PI()*H2*SIN(RADIANS(I2)))^2</f>
        <v>46.263770630106357</v>
      </c>
    </row>
    <row r="3" spans="2:10" x14ac:dyDescent="0.25">
      <c r="B3" s="1" t="s">
        <v>0</v>
      </c>
      <c r="C3" s="4">
        <v>8</v>
      </c>
      <c r="E3" s="2">
        <f>(C3-C4)^2+C5^2</f>
        <v>407.92250000000001</v>
      </c>
    </row>
    <row r="4" spans="2:10" x14ac:dyDescent="0.25">
      <c r="B4" s="1" t="s">
        <v>0</v>
      </c>
      <c r="C4" s="4">
        <v>1.1499999999999999</v>
      </c>
      <c r="E4" s="2">
        <f>(C3+C4)^2+C5^2</f>
        <v>444.72250000000003</v>
      </c>
      <c r="G4" s="1" t="s">
        <v>2</v>
      </c>
      <c r="H4" s="1">
        <v>1.3</v>
      </c>
      <c r="I4" s="2">
        <f>(PI()*C4/2/H4)^2</f>
        <v>1.9308508610119335</v>
      </c>
    </row>
    <row r="5" spans="2:10" x14ac:dyDescent="0.25">
      <c r="B5" s="1" t="s">
        <v>1</v>
      </c>
      <c r="C5" s="4">
        <v>19</v>
      </c>
      <c r="E5" s="5">
        <f>(SQRT(E3)-SQRT(E4))^2*PI()^2/4</f>
        <v>1.9603767138833084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DA7B-3CB4-42FA-B072-2BDB3F581361}">
  <dimension ref="B3:M19"/>
  <sheetViews>
    <sheetView tabSelected="1" zoomScale="115" zoomScaleNormal="115" workbookViewId="0">
      <selection activeCell="G19" sqref="G19"/>
    </sheetView>
  </sheetViews>
  <sheetFormatPr baseColWidth="10" defaultRowHeight="15" x14ac:dyDescent="0.25"/>
  <cols>
    <col min="1" max="2" width="11.42578125" style="1"/>
    <col min="3" max="3" width="12.7109375" style="1" bestFit="1" customWidth="1"/>
    <col min="4" max="4" width="11.42578125" style="1"/>
    <col min="5" max="5" width="16.5703125" style="1" customWidth="1"/>
    <col min="6" max="6" width="11.42578125" style="1"/>
    <col min="7" max="7" width="13.42578125" style="1" customWidth="1"/>
    <col min="8" max="16384" width="11.42578125" style="1"/>
  </cols>
  <sheetData>
    <row r="3" spans="2:13" x14ac:dyDescent="0.25">
      <c r="B3" s="1" t="s">
        <v>4</v>
      </c>
      <c r="C3" s="4">
        <v>1</v>
      </c>
      <c r="E3" s="2">
        <f>(C3-C4)^2+C5^2</f>
        <v>4.25</v>
      </c>
      <c r="J3" s="1" t="s">
        <v>7</v>
      </c>
      <c r="K3" s="9">
        <v>2</v>
      </c>
      <c r="L3" s="9">
        <v>2.5</v>
      </c>
      <c r="M3" s="8">
        <f>SQRT(K3^2+L3^2)</f>
        <v>3.2015621187164243</v>
      </c>
    </row>
    <row r="4" spans="2:13" x14ac:dyDescent="0.25">
      <c r="B4" s="1" t="s">
        <v>5</v>
      </c>
      <c r="C4" s="4">
        <v>1.5</v>
      </c>
      <c r="E4" s="2">
        <f>(C3+C4)^2+C5^2</f>
        <v>10.25</v>
      </c>
      <c r="J4" s="1" t="s">
        <v>8</v>
      </c>
      <c r="K4" s="9">
        <v>8</v>
      </c>
      <c r="L4" s="9">
        <v>2.5</v>
      </c>
      <c r="M4" s="8">
        <f>SQRT(K4^2+L4^2)</f>
        <v>8.3815273071201055</v>
      </c>
    </row>
    <row r="5" spans="2:13" x14ac:dyDescent="0.25">
      <c r="B5" s="1" t="s">
        <v>1</v>
      </c>
      <c r="C5" s="4">
        <v>2</v>
      </c>
      <c r="E5" s="6">
        <f>(SQRT(E3)-SQRT(E4))^2*PI()^2/4</f>
        <v>3.2066868221347398</v>
      </c>
      <c r="L5" s="1" t="s">
        <v>9</v>
      </c>
      <c r="M5" s="8">
        <f>SUM(M3:M4)/2</f>
        <v>5.7915447129182649</v>
      </c>
    </row>
    <row r="6" spans="2:13" x14ac:dyDescent="0.25">
      <c r="L6" s="1" t="s">
        <v>10</v>
      </c>
      <c r="M6" s="9">
        <v>5</v>
      </c>
    </row>
    <row r="7" spans="2:13" x14ac:dyDescent="0.25">
      <c r="L7" s="1" t="s">
        <v>12</v>
      </c>
      <c r="M7" s="8">
        <f>SQRT(M5^2-M6^2)</f>
        <v>2.922668329067037</v>
      </c>
    </row>
    <row r="8" spans="2:13" x14ac:dyDescent="0.25">
      <c r="B8" s="1" t="s">
        <v>6</v>
      </c>
      <c r="C8" s="4">
        <v>1</v>
      </c>
      <c r="E8" s="2">
        <f>(C8-C9)^2+C10^2</f>
        <v>0.33489999999999998</v>
      </c>
      <c r="L8" s="1" t="s">
        <v>11</v>
      </c>
      <c r="M8" s="8">
        <f>M6/M5</f>
        <v>0.86332753140061347</v>
      </c>
    </row>
    <row r="9" spans="2:13" x14ac:dyDescent="0.25">
      <c r="B9" s="1" t="s">
        <v>5</v>
      </c>
      <c r="C9" s="4">
        <v>0.9</v>
      </c>
      <c r="E9" s="2">
        <f>(C8+C9)^2+C10^2</f>
        <v>3.9348999999999998</v>
      </c>
    </row>
    <row r="10" spans="2:13" x14ac:dyDescent="0.25">
      <c r="B10" s="1" t="s">
        <v>1</v>
      </c>
      <c r="C10" s="7">
        <v>0.56999999999999995</v>
      </c>
      <c r="E10" s="6">
        <f>(SQRT(E8)-SQRT(E9))^2*PI()^2/4</f>
        <v>4.8703841010388782</v>
      </c>
      <c r="J10" s="1" t="s">
        <v>13</v>
      </c>
      <c r="K10" s="1" t="s">
        <v>14</v>
      </c>
      <c r="L10" s="1" t="s">
        <v>16</v>
      </c>
      <c r="M10" s="1" t="s">
        <v>15</v>
      </c>
    </row>
    <row r="11" spans="2:13" x14ac:dyDescent="0.25">
      <c r="J11" s="1">
        <v>-3</v>
      </c>
      <c r="K11" s="8">
        <f t="shared" ref="K11:K19" si="0">$M$7*SQRT(1-J11^2/$M$5^2)</f>
        <v>2.5000000000000004</v>
      </c>
      <c r="L11" s="10">
        <f>J11+3</f>
        <v>0</v>
      </c>
      <c r="M11" s="8">
        <f>K11-1</f>
        <v>1.5000000000000004</v>
      </c>
    </row>
    <row r="12" spans="2:13" x14ac:dyDescent="0.25">
      <c r="J12" s="1">
        <v>-2</v>
      </c>
      <c r="K12" s="8">
        <f t="shared" si="0"/>
        <v>2.7428685472746621</v>
      </c>
      <c r="L12" s="10">
        <f t="shared" ref="L12:L19" si="1">J12+3</f>
        <v>1</v>
      </c>
      <c r="M12" s="8">
        <f>K12-1</f>
        <v>1.7428685472746621</v>
      </c>
    </row>
    <row r="13" spans="2:13" x14ac:dyDescent="0.25">
      <c r="J13" s="1">
        <v>-1</v>
      </c>
      <c r="K13" s="8">
        <f t="shared" si="0"/>
        <v>2.8787713678244375</v>
      </c>
      <c r="L13" s="10">
        <f t="shared" si="1"/>
        <v>2</v>
      </c>
      <c r="M13" s="8">
        <f>K13-1</f>
        <v>1.8787713678244375</v>
      </c>
    </row>
    <row r="14" spans="2:13" x14ac:dyDescent="0.25">
      <c r="J14" s="1">
        <v>0</v>
      </c>
      <c r="K14" s="8">
        <f>$M$7*SQRT(1-J14^2/$M$5^2)</f>
        <v>2.922668329067037</v>
      </c>
      <c r="L14" s="10">
        <f t="shared" si="1"/>
        <v>3</v>
      </c>
      <c r="M14" s="8">
        <f>K14-1</f>
        <v>1.922668329067037</v>
      </c>
    </row>
    <row r="15" spans="2:13" x14ac:dyDescent="0.25">
      <c r="J15" s="1">
        <v>1</v>
      </c>
      <c r="K15" s="8">
        <f t="shared" si="0"/>
        <v>2.8787713678244375</v>
      </c>
      <c r="L15" s="10">
        <f t="shared" si="1"/>
        <v>4</v>
      </c>
      <c r="M15" s="8">
        <f>K15-1</f>
        <v>1.8787713678244375</v>
      </c>
    </row>
    <row r="16" spans="2:13" x14ac:dyDescent="0.25">
      <c r="J16" s="1">
        <v>2</v>
      </c>
      <c r="K16" s="8">
        <f t="shared" si="0"/>
        <v>2.7428685472746621</v>
      </c>
      <c r="L16" s="10">
        <f t="shared" si="1"/>
        <v>5</v>
      </c>
      <c r="M16" s="8">
        <f>K16-1</f>
        <v>1.7428685472746621</v>
      </c>
    </row>
    <row r="17" spans="10:13" x14ac:dyDescent="0.25">
      <c r="J17" s="1">
        <v>3</v>
      </c>
      <c r="K17" s="8">
        <f t="shared" si="0"/>
        <v>2.5000000000000004</v>
      </c>
      <c r="L17" s="10">
        <f t="shared" si="1"/>
        <v>6</v>
      </c>
      <c r="M17" s="8">
        <f>K17-1</f>
        <v>1.5000000000000004</v>
      </c>
    </row>
    <row r="18" spans="10:13" x14ac:dyDescent="0.25">
      <c r="J18" s="1">
        <v>4</v>
      </c>
      <c r="K18" s="8">
        <f t="shared" si="0"/>
        <v>2.1136085222481342</v>
      </c>
      <c r="L18" s="10">
        <f t="shared" si="1"/>
        <v>7</v>
      </c>
      <c r="M18" s="8">
        <f>K18-1</f>
        <v>1.1136085222481342</v>
      </c>
    </row>
    <row r="19" spans="10:13" x14ac:dyDescent="0.25">
      <c r="J19" s="1">
        <v>4.43</v>
      </c>
      <c r="K19" s="8">
        <f t="shared" si="0"/>
        <v>1.8826055741568783</v>
      </c>
      <c r="L19" s="10">
        <f t="shared" si="1"/>
        <v>7.43</v>
      </c>
      <c r="M19" s="8">
        <f>K19-1</f>
        <v>0.88260557415687835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Hottel</vt:lpstr>
      <vt:lpstr>CEC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Rehn Henning</cp:lastModifiedBy>
  <dcterms:created xsi:type="dcterms:W3CDTF">2020-08-13T12:55:35Z</dcterms:created>
  <dcterms:modified xsi:type="dcterms:W3CDTF">2023-09-18T12:16:00Z</dcterms:modified>
</cp:coreProperties>
</file>