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Optik\Calculus\Design\"/>
    </mc:Choice>
  </mc:AlternateContent>
  <xr:revisionPtr revIDLastSave="0" documentId="13_ncr:1_{DFC3FC07-A1AA-4227-B3F0-2C8F6B5C48CE}" xr6:coauthVersionLast="47" xr6:coauthVersionMax="47" xr10:uidLastSave="{00000000-0000-0000-0000-000000000000}"/>
  <bookViews>
    <workbookView xWindow="-110" yWindow="-110" windowWidth="25820" windowHeight="15500" xr2:uid="{983D275E-4AD0-426A-93F3-C689BF8283E0}"/>
  </bookViews>
  <sheets>
    <sheet name="Tabelle1" sheetId="1" r:id="rId1"/>
    <sheet name="Tabelle2" sheetId="2" r:id="rId2"/>
    <sheet name="Tabelle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1" i="1"/>
  <c r="I9" i="1"/>
  <c r="K9" i="1" s="1"/>
  <c r="E10" i="1" s="1"/>
  <c r="F10" i="1" s="1"/>
  <c r="D11" i="1" s="1"/>
  <c r="E11" i="1" s="1"/>
  <c r="K10" i="1" l="1"/>
  <c r="L9" i="1"/>
  <c r="F9" i="1"/>
  <c r="F8" i="1"/>
  <c r="F7" i="1"/>
  <c r="F6" i="1"/>
  <c r="D6" i="1"/>
  <c r="F5" i="1"/>
  <c r="E5" i="1" s="1"/>
  <c r="E6" i="1" l="1"/>
  <c r="E7" i="1" s="1"/>
  <c r="D7" i="1" s="1"/>
  <c r="D8" i="1" s="1"/>
  <c r="D9" i="1" l="1"/>
  <c r="D10" i="1" s="1"/>
  <c r="E8" i="1"/>
  <c r="E9" i="1" s="1"/>
  <c r="D12" i="1" l="1"/>
  <c r="E12" i="1" s="1"/>
</calcChain>
</file>

<file path=xl/sharedStrings.xml><?xml version="1.0" encoding="utf-8"?>
<sst xmlns="http://schemas.openxmlformats.org/spreadsheetml/2006/main" count="22" uniqueCount="22">
  <si>
    <t>LED</t>
  </si>
  <si>
    <t>Flux</t>
  </si>
  <si>
    <t>Luminance</t>
  </si>
  <si>
    <t>Etendue</t>
  </si>
  <si>
    <t>Illumination system efficiency</t>
  </si>
  <si>
    <t>DMD efficiency</t>
  </si>
  <si>
    <t>to DMD</t>
  </si>
  <si>
    <t>from DMD</t>
  </si>
  <si>
    <t>DMD area</t>
  </si>
  <si>
    <t>Overfill (area)</t>
  </si>
  <si>
    <t>Intermediate image</t>
  </si>
  <si>
    <t>area</t>
  </si>
  <si>
    <t>magnification</t>
  </si>
  <si>
    <t>screen gain</t>
  </si>
  <si>
    <t>cone angle</t>
  </si>
  <si>
    <t>gain limit</t>
  </si>
  <si>
    <t>scattered</t>
  </si>
  <si>
    <t>Input</t>
  </si>
  <si>
    <t>Result</t>
  </si>
  <si>
    <t>windshield reflectance</t>
  </si>
  <si>
    <t>Eyebox</t>
  </si>
  <si>
    <t>HUD etendue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</si>
</sst>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0&quot; lm&quot;"/>
    <numFmt numFmtId="165" formatCode="0.0&quot; mm2sr&quot;"/>
    <numFmt numFmtId="166" formatCode="0&quot; MNits&quot;"/>
    <numFmt numFmtId="168" formatCode="0.0\°"/>
    <numFmt numFmtId="169" formatCode="0&quot; mm2&quot;"/>
    <numFmt numFmtId="171" formatCode="&quot;F / &quot;0.0"/>
    <numFmt numFmtId="174" formatCode="0.0"/>
    <numFmt numFmtId="182" formatCode="0.0&quot; kNits&quot;"/>
    <numFmt numFmtId="183" formatCode="0&quot; kNits&quot;"/>
    <numFmt numFmtId="184" formatCode="0&quot; mm2sr&quot;"/>
    <numFmt numFmtId="185" formatCode="0.0&quot; lm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2" fillId="2" borderId="0" xfId="1" applyNumberFormat="1" applyAlignment="1">
      <alignment horizontal="center"/>
    </xf>
    <xf numFmtId="166" fontId="0" fillId="0" borderId="0" xfId="0" applyNumberFormat="1" applyAlignment="1">
      <alignment horizontal="center"/>
    </xf>
    <xf numFmtId="9" fontId="2" fillId="2" borderId="0" xfId="1" applyNumberFormat="1" applyAlignment="1">
      <alignment horizontal="center"/>
    </xf>
    <xf numFmtId="169" fontId="1" fillId="3" borderId="0" xfId="2" applyNumberFormat="1" applyAlignment="1">
      <alignment horizontal="center"/>
    </xf>
    <xf numFmtId="168" fontId="1" fillId="3" borderId="0" xfId="2" applyNumberFormat="1" applyAlignment="1">
      <alignment horizontal="center"/>
    </xf>
    <xf numFmtId="171" fontId="1" fillId="3" borderId="0" xfId="2" applyNumberFormat="1" applyAlignment="1">
      <alignment horizontal="center"/>
    </xf>
    <xf numFmtId="0" fontId="2" fillId="2" borderId="0" xfId="1" applyAlignment="1">
      <alignment horizontal="center"/>
    </xf>
    <xf numFmtId="1" fontId="1" fillId="3" borderId="0" xfId="2" applyNumberFormat="1" applyAlignment="1">
      <alignment horizontal="center"/>
    </xf>
    <xf numFmtId="183" fontId="0" fillId="0" borderId="0" xfId="0" applyNumberFormat="1" applyAlignment="1">
      <alignment horizontal="center"/>
    </xf>
    <xf numFmtId="184" fontId="0" fillId="0" borderId="0" xfId="0" applyNumberFormat="1" applyAlignment="1">
      <alignment horizontal="center"/>
    </xf>
    <xf numFmtId="0" fontId="1" fillId="3" borderId="0" xfId="2" applyAlignment="1">
      <alignment horizontal="center"/>
    </xf>
    <xf numFmtId="185" fontId="0" fillId="0" borderId="0" xfId="0" applyNumberFormat="1" applyAlignment="1">
      <alignment horizontal="center"/>
    </xf>
    <xf numFmtId="166" fontId="1" fillId="3" borderId="0" xfId="2" applyNumberFormat="1" applyAlignment="1">
      <alignment horizontal="center"/>
    </xf>
    <xf numFmtId="164" fontId="1" fillId="3" borderId="0" xfId="2" applyNumberFormat="1" applyAlignment="1">
      <alignment horizontal="center"/>
    </xf>
    <xf numFmtId="184" fontId="1" fillId="3" borderId="0" xfId="2" applyNumberFormat="1" applyAlignment="1">
      <alignment horizontal="center"/>
    </xf>
    <xf numFmtId="182" fontId="1" fillId="3" borderId="0" xfId="2" applyNumberFormat="1" applyAlignment="1">
      <alignment horizontal="center"/>
    </xf>
    <xf numFmtId="174" fontId="2" fillId="2" borderId="0" xfId="1" applyNumberFormat="1" applyAlignment="1">
      <alignment horizontal="center"/>
    </xf>
  </cellXfs>
  <cellStyles count="3">
    <cellStyle name="40 % - Akzent1" xfId="2" builtinId="31"/>
    <cellStyle name="Gut" xfId="1" builtinId="26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94669C08-B5CB-4662-8CBD-94F720E689BA}" type="CELLRANGE">
                      <a:rPr lang="en-US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0D33-4973-A1E9-2CDCB85D9DF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8DDEA74-9F67-4F60-B715-5F8252F01384}" type="CELLRANGE">
                      <a:rPr lang="en-US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0D33-4973-A1E9-2CDCB85D9DF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2660407-F580-4BDC-ACF8-4F4C1912DD59}" type="CELLRANGE">
                      <a:rPr lang="en-US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0D33-4973-A1E9-2CDCB85D9DFB}"/>
                </c:ext>
              </c:extLst>
            </c:dLbl>
            <c:dLbl>
              <c:idx val="3"/>
              <c:layout>
                <c:manualLayout>
                  <c:x val="0"/>
                  <c:y val="-3.9424073270416235E-2"/>
                </c:manualLayout>
              </c:layout>
              <c:tx>
                <c:rich>
                  <a:bodyPr/>
                  <a:lstStyle/>
                  <a:p>
                    <a:fld id="{573B5179-73F2-4FCA-BDE8-0E4EC303D177}" type="CELLRANGE">
                      <a:rPr lang="en-US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0D33-4973-A1E9-2CDCB85D9DFB}"/>
                </c:ext>
              </c:extLst>
            </c:dLbl>
            <c:dLbl>
              <c:idx val="4"/>
              <c:layout>
                <c:manualLayout>
                  <c:x val="0"/>
                  <c:y val="3.9424073270416166E-2"/>
                </c:manualLayout>
              </c:layout>
              <c:tx>
                <c:rich>
                  <a:bodyPr/>
                  <a:lstStyle/>
                  <a:p>
                    <a:fld id="{EA7B3C31-8B17-40C6-9DCA-0CF7ED7560BF}" type="CELLRANGE">
                      <a:rPr lang="en-US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0D33-4973-A1E9-2CDCB85D9DFB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416C7575-A372-4350-96FA-5C7B2F2487F7}" type="CELLRANGE">
                      <a:rPr lang="en-US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0D33-4973-A1E9-2CDCB85D9DFB}"/>
                </c:ext>
              </c:extLst>
            </c:dLbl>
            <c:dLbl>
              <c:idx val="6"/>
              <c:layout>
                <c:manualLayout>
                  <c:x val="0"/>
                  <c:y val="1.5769629308166496E-2"/>
                </c:manualLayout>
              </c:layout>
              <c:tx>
                <c:rich>
                  <a:bodyPr/>
                  <a:lstStyle/>
                  <a:p>
                    <a:fld id="{F601A7E2-E5BF-4656-89A9-539418711F51}" type="CELLRANGE">
                      <a:rPr lang="en-US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0D33-4973-A1E9-2CDCB85D9DFB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4620AD26-5E38-4CDF-8AA0-0ADFDF7D241E}" type="CELLRANGE">
                      <a:rPr lang="en-US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0D33-4973-A1E9-2CDCB85D9D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Tabelle1!$F$5:$F$12</c:f>
              <c:numCache>
                <c:formatCode>0.0" mm2sr"</c:formatCode>
                <c:ptCount val="8"/>
                <c:pt idx="0" formatCode="0&quot; mm2sr&quot;">
                  <c:v>3.1415926535897931</c:v>
                </c:pt>
                <c:pt idx="1">
                  <c:v>3.5120820433009965</c:v>
                </c:pt>
                <c:pt idx="2">
                  <c:v>3.1928018575463604</c:v>
                </c:pt>
                <c:pt idx="3">
                  <c:v>3.1928018575463604</c:v>
                </c:pt>
                <c:pt idx="4">
                  <c:v>3.1928018575463604</c:v>
                </c:pt>
                <c:pt idx="5" formatCode="0&quot; mm2sr&quot;">
                  <c:v>337.6494799812794</c:v>
                </c:pt>
                <c:pt idx="6" formatCode="0&quot; mm2sr&quot;">
                  <c:v>300.2029237403151</c:v>
                </c:pt>
                <c:pt idx="7" formatCode="0&quot; mm2sr&quot;">
                  <c:v>300.2029237403151</c:v>
                </c:pt>
              </c:numCache>
            </c:numRef>
          </c:xVal>
          <c:yVal>
            <c:numRef>
              <c:f>Tabelle1!$D$5:$D$12</c:f>
              <c:numCache>
                <c:formatCode>0" lm"</c:formatCode>
                <c:ptCount val="8"/>
                <c:pt idx="0">
                  <c:v>120</c:v>
                </c:pt>
                <c:pt idx="1">
                  <c:v>84</c:v>
                </c:pt>
                <c:pt idx="2">
                  <c:v>76.36363636363636</c:v>
                </c:pt>
                <c:pt idx="3">
                  <c:v>53.454545454545446</c:v>
                </c:pt>
                <c:pt idx="4">
                  <c:v>53.454545454545446</c:v>
                </c:pt>
                <c:pt idx="5">
                  <c:v>53.454545454545446</c:v>
                </c:pt>
                <c:pt idx="6">
                  <c:v>47.526241810157188</c:v>
                </c:pt>
                <c:pt idx="7" formatCode="0.0&quot; lm&quot;">
                  <c:v>4.7526241810157188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Tabelle1!$C$5:$C$12</c15:f>
                <c15:dlblRangeCache>
                  <c:ptCount val="8"/>
                  <c:pt idx="0">
                    <c:v>LED</c:v>
                  </c:pt>
                  <c:pt idx="1">
                    <c:v>to DMD</c:v>
                  </c:pt>
                  <c:pt idx="2">
                    <c:v>DMD area</c:v>
                  </c:pt>
                  <c:pt idx="3">
                    <c:v>from DMD</c:v>
                  </c:pt>
                  <c:pt idx="4">
                    <c:v>Intermediate image</c:v>
                  </c:pt>
                  <c:pt idx="5">
                    <c:v>scattered</c:v>
                  </c:pt>
                  <c:pt idx="6">
                    <c:v>HUD etendue</c:v>
                  </c:pt>
                  <c:pt idx="7">
                    <c:v>Eyebox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0D33-4973-A1E9-2CDCB85D9D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48021040"/>
        <c:axId val="1755907360"/>
      </c:scatterChart>
      <c:valAx>
        <c:axId val="1648021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m2sr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55907360"/>
        <c:crosses val="autoZero"/>
        <c:crossBetween val="midCat"/>
      </c:valAx>
      <c:valAx>
        <c:axId val="1755907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l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48021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692977</xdr:colOff>
      <xdr:row>13</xdr:row>
      <xdr:rowOff>93869</xdr:rowOff>
    </xdr:from>
    <xdr:to>
      <xdr:col>7</xdr:col>
      <xdr:colOff>2335695</xdr:colOff>
      <xdr:row>31</xdr:row>
      <xdr:rowOff>35338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85E4F204-1A02-C01F-2FAC-265961F4A9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65670-358C-443D-81ED-E995882742B1}">
  <dimension ref="B1:L12"/>
  <sheetViews>
    <sheetView tabSelected="1" zoomScale="115" zoomScaleNormal="115" workbookViewId="0">
      <selection activeCell="K19" sqref="K19"/>
    </sheetView>
  </sheetViews>
  <sheetFormatPr baseColWidth="10" defaultRowHeight="14.5" x14ac:dyDescent="0.35"/>
  <cols>
    <col min="1" max="1" width="3" style="1" customWidth="1"/>
    <col min="2" max="2" width="10.90625" style="1"/>
    <col min="3" max="3" width="18.90625" style="1" customWidth="1"/>
    <col min="4" max="4" width="10.90625" style="1"/>
    <col min="5" max="5" width="12.81640625" style="1" bestFit="1" customWidth="1"/>
    <col min="6" max="6" width="11.6328125" style="1" bestFit="1" customWidth="1"/>
    <col min="7" max="7" width="10.90625" style="1"/>
    <col min="8" max="8" width="34.36328125" style="1" customWidth="1"/>
    <col min="9" max="9" width="10.90625" style="1"/>
    <col min="10" max="10" width="18.36328125" style="1" customWidth="1"/>
    <col min="11" max="16384" width="10.90625" style="1"/>
  </cols>
  <sheetData>
    <row r="1" spans="2:12" x14ac:dyDescent="0.35">
      <c r="B1" s="10" t="s">
        <v>17</v>
      </c>
    </row>
    <row r="2" spans="2:12" x14ac:dyDescent="0.35">
      <c r="B2" s="14" t="s">
        <v>18</v>
      </c>
    </row>
    <row r="3" spans="2:12" x14ac:dyDescent="0.35">
      <c r="D3" s="1" t="s">
        <v>1</v>
      </c>
      <c r="E3" s="1" t="s">
        <v>2</v>
      </c>
      <c r="F3" s="1" t="s">
        <v>3</v>
      </c>
    </row>
    <row r="5" spans="2:12" x14ac:dyDescent="0.35">
      <c r="C5" s="1" t="s">
        <v>0</v>
      </c>
      <c r="D5" s="4">
        <v>120</v>
      </c>
      <c r="E5" s="16">
        <f>D5/F5</f>
        <v>38.197186342054884</v>
      </c>
      <c r="F5" s="13">
        <f>PI()</f>
        <v>3.1415926535897931</v>
      </c>
      <c r="H5" s="1" t="s">
        <v>4</v>
      </c>
      <c r="I5" s="6">
        <v>0.7</v>
      </c>
    </row>
    <row r="6" spans="2:12" x14ac:dyDescent="0.35">
      <c r="C6" s="1" t="s">
        <v>6</v>
      </c>
      <c r="D6" s="2">
        <f>I5*D5</f>
        <v>84</v>
      </c>
      <c r="E6" s="16">
        <f>D6/F6</f>
        <v>23.917436712568545</v>
      </c>
      <c r="F6" s="3">
        <f>PI()*848*480*0.0076^2*(SIN(RADIANS(12))^2)*(1+I6)</f>
        <v>3.5120820433009965</v>
      </c>
      <c r="H6" s="1" t="s">
        <v>9</v>
      </c>
      <c r="I6" s="6">
        <v>0.1</v>
      </c>
    </row>
    <row r="7" spans="2:12" x14ac:dyDescent="0.35">
      <c r="C7" s="1" t="s">
        <v>8</v>
      </c>
      <c r="D7" s="17">
        <f>E7*F7</f>
        <v>76.36363636363636</v>
      </c>
      <c r="E7" s="5">
        <f>E6</f>
        <v>23.917436712568545</v>
      </c>
      <c r="F7" s="3">
        <f>PI()*848*480*0.0076^2*(SIN(RADIANS(12))^2)</f>
        <v>3.1928018575463604</v>
      </c>
      <c r="H7" s="1" t="s">
        <v>5</v>
      </c>
      <c r="I7" s="6">
        <v>0.7</v>
      </c>
    </row>
    <row r="8" spans="2:12" x14ac:dyDescent="0.35">
      <c r="C8" s="1" t="s">
        <v>7</v>
      </c>
      <c r="D8" s="2">
        <f>D7*I7</f>
        <v>53.454545454545446</v>
      </c>
      <c r="E8" s="16">
        <f>D8/F8</f>
        <v>16.742205698797978</v>
      </c>
      <c r="F8" s="3">
        <f>F7</f>
        <v>3.1928018575463604</v>
      </c>
      <c r="H8" s="1" t="s">
        <v>12</v>
      </c>
      <c r="I8" s="20">
        <v>4</v>
      </c>
    </row>
    <row r="9" spans="2:12" x14ac:dyDescent="0.35">
      <c r="C9" s="1" t="s">
        <v>10</v>
      </c>
      <c r="D9" s="2">
        <f>D8</f>
        <v>53.454545454545446</v>
      </c>
      <c r="E9" s="5">
        <f>E8</f>
        <v>16.742205698797978</v>
      </c>
      <c r="F9" s="3">
        <f>F8</f>
        <v>3.1928018575463604</v>
      </c>
      <c r="H9" s="1" t="s">
        <v>11</v>
      </c>
      <c r="I9" s="7">
        <f>848*480*0.0076^2*I8^2</f>
        <v>376.1700864</v>
      </c>
      <c r="J9" s="1" t="s">
        <v>14</v>
      </c>
      <c r="K9" s="8">
        <f>DEGREES(ASIN(SQRT(F9/I9/PI())))</f>
        <v>2.9794582298164438</v>
      </c>
      <c r="L9" s="9">
        <f>1/2/SIN(RADIANS(K9))</f>
        <v>9.6194686894882633</v>
      </c>
    </row>
    <row r="10" spans="2:12" x14ac:dyDescent="0.35">
      <c r="C10" s="1" t="s">
        <v>16</v>
      </c>
      <c r="D10" s="2">
        <f>D9</f>
        <v>53.454545454545446</v>
      </c>
      <c r="E10" s="12">
        <f>E9*I10*SIN(RADIANS(K9))^2*1000</f>
        <v>158.3137206593926</v>
      </c>
      <c r="F10" s="18">
        <f>D10/E10*1000</f>
        <v>337.6494799812794</v>
      </c>
      <c r="H10" s="1" t="s">
        <v>13</v>
      </c>
      <c r="I10" s="10">
        <v>3.5</v>
      </c>
      <c r="J10" s="1" t="s">
        <v>15</v>
      </c>
      <c r="K10" s="11">
        <f>1/SIN(RADIANS(K9))^2</f>
        <v>370.13671147218008</v>
      </c>
    </row>
    <row r="11" spans="2:12" x14ac:dyDescent="0.35">
      <c r="C11" s="1" t="s">
        <v>21</v>
      </c>
      <c r="D11" s="17">
        <f>D10*MIN(F11/F10,1)</f>
        <v>47.526241810157188</v>
      </c>
      <c r="E11" s="12">
        <f>D11/F11*1000</f>
        <v>158.3137206593926</v>
      </c>
      <c r="F11" s="13">
        <f>PI()*10000*PI()*SIN(RADIANS(2))*SIN(RADIANS(5))</f>
        <v>300.2029237403151</v>
      </c>
      <c r="H11" s="1" t="s">
        <v>19</v>
      </c>
      <c r="I11" s="6">
        <v>0.1</v>
      </c>
    </row>
    <row r="12" spans="2:12" x14ac:dyDescent="0.35">
      <c r="C12" s="1" t="s">
        <v>20</v>
      </c>
      <c r="D12" s="15">
        <f>D11*I11</f>
        <v>4.7526241810157188</v>
      </c>
      <c r="E12" s="19">
        <f>D12/F12*1000</f>
        <v>15.831372065939261</v>
      </c>
      <c r="F12" s="13">
        <f>F11</f>
        <v>300.2029237403151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2F924-5970-4120-A0DA-849B5875A26A}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B5B36-E33C-403A-A603-2C4C6D22B9F9}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Rehn (reh)</dc:creator>
  <cp:lastModifiedBy>Henning Rehn (reh)</cp:lastModifiedBy>
  <dcterms:created xsi:type="dcterms:W3CDTF">2023-12-27T14:23:47Z</dcterms:created>
  <dcterms:modified xsi:type="dcterms:W3CDTF">2023-12-27T15:02:42Z</dcterms:modified>
</cp:coreProperties>
</file>